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10" windowHeight="13440" tabRatio="884" firstSheet="1" activeTab="5"/>
  </bookViews>
  <sheets>
    <sheet name="Altalanos" sheetId="1" r:id="rId1"/>
    <sheet name="Birók" sheetId="2" r:id="rId2"/>
    <sheet name="50elő" sheetId="3" r:id="rId3"/>
    <sheet name="Ne50+" sheetId="4" r:id="rId4"/>
    <sheet name="65elő" sheetId="5" r:id="rId5"/>
    <sheet name="Ne65+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'50elő'!$1:$6</definedName>
    <definedName name="_xlnm.Print_Titles" localSheetId="4">'65elő'!$1:$6</definedName>
    <definedName name="_xlnm.Print_Area" localSheetId="2">'50elő'!$A$1:$Q$134</definedName>
    <definedName name="_xlnm.Print_Area" localSheetId="4">'65elő'!$A$1:$Q$134</definedName>
    <definedName name="_xlnm.Print_Area" localSheetId="1">'Birók'!$A$1:$N$29</definedName>
    <definedName name="_xlnm.Print_Area" localSheetId="3">'Ne50+'!$A$1:$M$41</definedName>
    <definedName name="_xlnm.Print_Area" localSheetId="5">'Ne65+'!$A$1:$M$41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<sst xmlns="http://schemas.openxmlformats.org/spreadsheetml/2006/main" count="285" uniqueCount="141">
  <si>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</si>
  <si>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</si>
  <si>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</si>
  <si>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</si>
  <si>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</si>
  <si>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</si>
  <si>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</si>
  <si>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</si>
  <si>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</si>
  <si>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</si>
  <si>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</si>
  <si>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</si>
  <si>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</si>
  <si>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</si>
  <si>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</si>
  <si>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</si>
  <si>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</si>
  <si>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</si>
  <si>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</si>
  <si>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</si>
  <si>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</si>
  <si>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</si>
  <si>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</si>
  <si>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</si>
  <si>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</si>
  <si>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</si>
  <si>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</si>
  <si>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</si>
  <si>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</si>
  <si>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</si>
  <si>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</si>
  <si>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</si>
  <si>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</si>
  <si>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</si>
  <si>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</si>
  <si>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</si>
  <si>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</si>
  <si>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</si>
  <si>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</si>
  <si>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</si>
  <si>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</si>
  <si>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</si>
  <si>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</si>
  <si>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</si>
  <si>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</si>
  <si>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</si>
  <si>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</si>
  <si>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</si>
  <si>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</si>
  <si>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</si>
  <si>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</si>
  <si>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</si>
  <si>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</si>
  <si>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</si>
  <si>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</si>
  <si>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</si>
  <si>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</si>
  <si>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</si>
  <si>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</si>
  <si>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</si>
  <si>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</si>
  <si>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</si>
  <si>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</si>
  <si>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</si>
  <si>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</si>
  <si>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</si>
  <si>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</si>
  <si>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</si>
  <si>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</si>
  <si>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</si>
  <si>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</si>
  <si>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</si>
  <si>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</si>
  <si>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</si>
  <si>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</si>
  <si>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</si>
  <si>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</si>
  <si>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</si>
  <si>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</si>
  <si>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</si>
  <si>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</si>
  <si>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</si>
  <si>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</si>
  <si>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</si>
  <si>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</si>
  <si>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</si>
  <si>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</si>
  <si>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</si>
  <si>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</si>
  <si>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</si>
  <si>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</si>
  <si>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</si>
  <si>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</si>
  <si>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</si>
  <si>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Budapest</t>
  </si>
  <si>
    <t>Kádár László</t>
  </si>
  <si>
    <t>Szentes Béla Emlékverseny</t>
  </si>
  <si>
    <t>2020.07.17-19.</t>
  </si>
  <si>
    <t>GANZ EKM</t>
  </si>
  <si>
    <t>Varannai Csaba</t>
  </si>
  <si>
    <t>Ne50+</t>
  </si>
  <si>
    <t>Szegedi</t>
  </si>
  <si>
    <t>Gabriella</t>
  </si>
  <si>
    <t>701202</t>
  </si>
  <si>
    <t>Nádori</t>
  </si>
  <si>
    <t>Katalin</t>
  </si>
  <si>
    <t>Újlaki</t>
  </si>
  <si>
    <t>Ildikó</t>
  </si>
  <si>
    <t>580106</t>
  </si>
  <si>
    <t>Deme</t>
  </si>
  <si>
    <t>Márta</t>
  </si>
  <si>
    <t>640702</t>
  </si>
  <si>
    <t>Lőrinc</t>
  </si>
  <si>
    <t>Zsóka</t>
  </si>
  <si>
    <t>540215</t>
  </si>
  <si>
    <t>Bércesi</t>
  </si>
  <si>
    <t>Julianna</t>
  </si>
  <si>
    <t>Oláh</t>
  </si>
  <si>
    <t>480515</t>
  </si>
  <si>
    <t>Póka</t>
  </si>
  <si>
    <t>Ágnes</t>
  </si>
  <si>
    <t>490416</t>
  </si>
  <si>
    <t>Ne65+</t>
  </si>
  <si>
    <t>8/0</t>
  </si>
  <si>
    <t>0/8</t>
  </si>
  <si>
    <t>6/3 2/6 12/10</t>
  </si>
  <si>
    <t>3/6 6/2 10/12</t>
  </si>
  <si>
    <t>6/1 6/1</t>
  </si>
  <si>
    <t>1/6 1/6</t>
  </si>
  <si>
    <t>8/3</t>
  </si>
  <si>
    <t>8/1</t>
  </si>
  <si>
    <t>3/8</t>
  </si>
  <si>
    <t>8/4</t>
  </si>
  <si>
    <t>2/8</t>
  </si>
  <si>
    <t>1/8</t>
  </si>
  <si>
    <t>4/8</t>
  </si>
  <si>
    <t>8/2</t>
  </si>
  <si>
    <t>5/8</t>
  </si>
  <si>
    <t>8/5</t>
  </si>
  <si>
    <t>561120</t>
  </si>
  <si>
    <t>500405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</si>
</sst>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8" fillId="36" borderId="15" xfId="0" applyNumberFormat="1" applyFont="1" applyFill="1" applyBorder="1" applyAlignment="1">
      <alignment horizont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5" xfId="0" applyNumberFormat="1" applyFont="1" applyFill="1" applyBorder="1" applyAlignment="1">
      <alignment horizontal="left" vertical="center"/>
    </xf>
    <xf numFmtId="49" fontId="28" fillId="33" borderId="35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7" xfId="0" applyFont="1" applyFill="1" applyBorder="1" applyAlignment="1">
      <alignment horizontal="left" vertical="center"/>
    </xf>
    <xf numFmtId="0" fontId="25" fillId="33" borderId="38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7" fillId="0" borderId="0" xfId="0" applyNumberFormat="1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6" fillId="36" borderId="27" xfId="0" applyFont="1" applyFill="1" applyBorder="1" applyAlignment="1">
      <alignment horizontal="center" vertical="center"/>
    </xf>
    <xf numFmtId="49" fontId="8" fillId="36" borderId="42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4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29" fillId="33" borderId="45" xfId="0" applyFont="1" applyFill="1" applyBorder="1" applyAlignment="1">
      <alignment horizontal="center" wrapText="1"/>
    </xf>
    <xf numFmtId="0" fontId="29" fillId="36" borderId="45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46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7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30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4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9" xfId="0" applyNumberFormat="1" applyFont="1" applyFill="1" applyBorder="1" applyAlignment="1">
      <alignment vertical="center"/>
    </xf>
    <xf numFmtId="49" fontId="33" fillId="37" borderId="16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right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0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49" fontId="22" fillId="33" borderId="35" xfId="0" applyNumberFormat="1" applyFont="1" applyFill="1" applyBorder="1" applyAlignment="1">
      <alignment horizontal="center" vertical="center"/>
    </xf>
    <xf numFmtId="49" fontId="22" fillId="33" borderId="35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horizontal="center" vertical="center"/>
    </xf>
    <xf numFmtId="49" fontId="33" fillId="37" borderId="35" xfId="0" applyNumberFormat="1" applyFont="1" applyFill="1" applyBorder="1" applyAlignment="1">
      <alignment vertical="center"/>
    </xf>
    <xf numFmtId="0" fontId="0" fillId="37" borderId="40" xfId="0" applyFill="1" applyBorder="1" applyAlignment="1">
      <alignment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3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9" fillId="37" borderId="39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vertical="center"/>
    </xf>
    <xf numFmtId="49" fontId="29" fillId="37" borderId="34" xfId="0" applyNumberFormat="1" applyFont="1" applyFill="1" applyBorder="1" applyAlignment="1">
      <alignment horizontal="center" vertical="center"/>
    </xf>
    <xf numFmtId="49" fontId="29" fillId="37" borderId="36" xfId="0" applyNumberFormat="1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vertical="center"/>
    </xf>
    <xf numFmtId="49" fontId="8" fillId="37" borderId="34" xfId="0" applyNumberFormat="1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39" fillId="38" borderId="0" xfId="0" applyFont="1" applyFill="1" applyAlignment="1">
      <alignment/>
    </xf>
    <xf numFmtId="0" fontId="39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0" borderId="0" xfId="0" applyFill="1" applyAlignment="1">
      <alignment/>
    </xf>
    <xf numFmtId="0" fontId="14" fillId="41" borderId="0" xfId="0" applyFont="1" applyFill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40" fillId="37" borderId="16" xfId="0" applyFont="1" applyFill="1" applyBorder="1" applyAlignment="1">
      <alignment horizontal="center"/>
    </xf>
    <xf numFmtId="0" fontId="40" fillId="37" borderId="0" xfId="0" applyFont="1" applyFill="1" applyBorder="1" applyAlignment="1">
      <alignment horizontal="center"/>
    </xf>
    <xf numFmtId="0" fontId="40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7" xfId="0" applyNumberFormat="1" applyFont="1" applyFill="1" applyBorder="1" applyAlignment="1">
      <alignment vertical="center"/>
    </xf>
    <xf numFmtId="49" fontId="38" fillId="34" borderId="10" xfId="0" applyNumberFormat="1" applyFont="1" applyFill="1" applyBorder="1" applyAlignment="1">
      <alignment vertical="center" shrinkToFit="1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38" fillId="34" borderId="11" xfId="0" applyNumberFormat="1" applyFont="1" applyFill="1" applyBorder="1" applyAlignment="1">
      <alignment vertical="center" shrinkToFit="1"/>
    </xf>
    <xf numFmtId="49" fontId="38" fillId="34" borderId="45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5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6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32" fillId="42" borderId="24" xfId="0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0" fillId="35" borderId="32" xfId="0" applyNumberFormat="1" applyFont="1" applyFill="1" applyBorder="1" applyAlignment="1">
      <alignment vertical="center"/>
    </xf>
    <xf numFmtId="49" fontId="0" fillId="37" borderId="0" xfId="0" applyNumberFormat="1" applyFill="1" applyAlignment="1">
      <alignment/>
    </xf>
    <xf numFmtId="14" fontId="23" fillId="33" borderId="35" xfId="0" applyNumberFormat="1" applyFont="1" applyFill="1" applyBorder="1" applyAlignment="1">
      <alignment horizontal="left" vertical="center" wrapText="1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49" fontId="0" fillId="43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right" vertical="center" shrinkToFit="1"/>
    </xf>
    <xf numFmtId="49" fontId="0" fillId="0" borderId="14" xfId="0" applyNumberFormat="1" applyBorder="1" applyAlignment="1">
      <alignment horizontal="center" vertical="center"/>
    </xf>
    <xf numFmtId="0" fontId="8" fillId="37" borderId="35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49" fontId="0" fillId="33" borderId="14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right" vertical="center" shrinkToFit="1"/>
    </xf>
    <xf numFmtId="0" fontId="76" fillId="44" borderId="44" xfId="0" applyNumberFormat="1" applyFont="1" applyFill="1" applyBorder="1" applyAlignment="1">
      <alignment horizontal="center"/>
    </xf>
    <xf numFmtId="0" fontId="76" fillId="37" borderId="0" xfId="0" applyFont="1" applyFill="1" applyAlignment="1">
      <alignment horizontal="center"/>
    </xf>
    <xf numFmtId="0" fontId="76" fillId="37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0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571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19050</xdr:rowOff>
    </xdr:from>
    <xdr:to>
      <xdr:col>12</xdr:col>
      <xdr:colOff>466725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905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B8" sqref="B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24" t="s">
        <v>87</v>
      </c>
      <c r="B1" s="3"/>
      <c r="C1" s="3"/>
      <c r="D1" s="125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54" t="s">
        <v>17</v>
      </c>
      <c r="B5" s="20"/>
      <c r="C5" s="20"/>
      <c r="D5" s="20"/>
      <c r="E5" s="268"/>
      <c r="F5" s="21"/>
      <c r="G5" s="22"/>
    </row>
    <row r="6" spans="1:7" s="2" customFormat="1" ht="26.25">
      <c r="A6" s="298" t="s">
        <v>96</v>
      </c>
      <c r="B6" s="269"/>
      <c r="C6" s="23"/>
      <c r="D6" s="24"/>
      <c r="E6" s="25"/>
      <c r="F6" s="5"/>
      <c r="G6" s="5"/>
    </row>
    <row r="7" spans="1:7" s="18" customFormat="1" ht="15" customHeight="1">
      <c r="A7" s="256" t="s">
        <v>88</v>
      </c>
      <c r="B7" s="256" t="s">
        <v>89</v>
      </c>
      <c r="C7" s="256" t="s">
        <v>90</v>
      </c>
      <c r="D7" s="256" t="s">
        <v>91</v>
      </c>
      <c r="E7" s="256" t="s">
        <v>92</v>
      </c>
      <c r="F7" s="21"/>
      <c r="G7" s="22"/>
    </row>
    <row r="8" spans="1:7" s="2" customFormat="1" ht="16.5" customHeight="1">
      <c r="A8" s="174" t="s">
        <v>100</v>
      </c>
      <c r="B8" s="174" t="s">
        <v>122</v>
      </c>
      <c r="C8" s="174"/>
      <c r="D8" s="174"/>
      <c r="E8" s="174"/>
      <c r="F8" s="5"/>
      <c r="G8" s="5"/>
    </row>
    <row r="9" spans="1:7" s="2" customFormat="1" ht="15" customHeight="1">
      <c r="A9" s="154" t="s">
        <v>18</v>
      </c>
      <c r="B9" s="20"/>
      <c r="C9" s="155" t="s">
        <v>19</v>
      </c>
      <c r="D9" s="155"/>
      <c r="E9" s="156" t="s">
        <v>20</v>
      </c>
      <c r="F9" s="5"/>
      <c r="G9" s="5"/>
    </row>
    <row r="10" spans="1:7" s="2" customFormat="1" ht="12.75">
      <c r="A10" s="27" t="s">
        <v>97</v>
      </c>
      <c r="B10" s="28"/>
      <c r="C10" s="29" t="s">
        <v>94</v>
      </c>
      <c r="D10" s="155" t="s">
        <v>56</v>
      </c>
      <c r="E10" s="260" t="s">
        <v>95</v>
      </c>
      <c r="F10" s="5"/>
      <c r="G10" s="5"/>
    </row>
    <row r="11" spans="1:7" ht="12.75">
      <c r="A11" s="19"/>
      <c r="B11" s="20"/>
      <c r="C11" s="168" t="s">
        <v>54</v>
      </c>
      <c r="D11" s="168" t="s">
        <v>84</v>
      </c>
      <c r="E11" s="168" t="s">
        <v>85</v>
      </c>
      <c r="F11" s="31"/>
      <c r="G11" s="31"/>
    </row>
    <row r="12" spans="1:7" s="2" customFormat="1" ht="12.75">
      <c r="A12" s="126"/>
      <c r="B12" s="5"/>
      <c r="C12" s="175"/>
      <c r="D12" s="175" t="s">
        <v>98</v>
      </c>
      <c r="E12" s="175" t="s">
        <v>99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55"/>
      <c r="C17" s="127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6.25">
      <c r="A1" s="40" t="str">
        <f>Altalanos!$A$6</f>
        <v>Szentes Béla Emlékverseny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 t="str">
        <f>Altalanos!$A$10</f>
        <v>2020.07.17-19.</v>
      </c>
      <c r="B5" s="53" t="str">
        <f>Altalanos!$C$10</f>
        <v>Budapest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300" t="s">
        <v>23</v>
      </c>
      <c r="B6" s="300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.75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28" t="s">
        <v>24</v>
      </c>
      <c r="B20" s="12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52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53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B7" sqref="B7:E10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9" customWidth="1"/>
    <col min="5" max="5" width="10.57421875" style="285" customWidth="1"/>
    <col min="6" max="6" width="6.140625" style="88" hidden="1" customWidth="1"/>
    <col min="7" max="7" width="28.710937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Szentes Béla Emlékverseny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85" t="str">
        <f>Altalanos!$A$8</f>
        <v>Ne50+</v>
      </c>
      <c r="D2" s="99"/>
      <c r="E2" s="159" t="s">
        <v>32</v>
      </c>
      <c r="F2" s="89"/>
      <c r="G2" s="89"/>
      <c r="H2" s="277"/>
      <c r="I2" s="277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0" t="s">
        <v>45</v>
      </c>
      <c r="B3" s="275"/>
      <c r="C3" s="275"/>
      <c r="D3" s="275"/>
      <c r="E3" s="275"/>
      <c r="F3" s="275"/>
      <c r="G3" s="275"/>
      <c r="H3" s="275"/>
      <c r="I3" s="276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287" t="s">
        <v>28</v>
      </c>
      <c r="I4" s="282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2020.07.17-19.</v>
      </c>
      <c r="B5" s="153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3" t="str">
        <f>Altalanos!$E$10</f>
        <v>Kádár László</v>
      </c>
      <c r="I5" s="288"/>
      <c r="J5" s="106"/>
      <c r="K5" s="81"/>
      <c r="L5" s="81"/>
      <c r="M5" s="81"/>
      <c r="N5" s="106"/>
      <c r="O5" s="87"/>
      <c r="P5" s="87"/>
      <c r="Q5" s="291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93</v>
      </c>
      <c r="H6" s="278" t="s">
        <v>35</v>
      </c>
      <c r="I6" s="279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>
      <c r="A7" s="147">
        <v>1</v>
      </c>
      <c r="B7" s="90" t="s">
        <v>101</v>
      </c>
      <c r="C7" s="90" t="s">
        <v>102</v>
      </c>
      <c r="D7" s="91"/>
      <c r="E7" s="162" t="s">
        <v>103</v>
      </c>
      <c r="F7" s="271"/>
      <c r="G7" s="272"/>
      <c r="H7" s="91"/>
      <c r="I7" s="91"/>
      <c r="J7" s="144"/>
      <c r="K7" s="142"/>
      <c r="L7" s="146"/>
      <c r="M7" s="142"/>
      <c r="N7" s="137"/>
      <c r="O7" s="293"/>
      <c r="P7" s="108"/>
      <c r="Q7" s="92"/>
    </row>
    <row r="8" spans="1:17" s="11" customFormat="1" ht="18.75" customHeight="1">
      <c r="A8" s="147">
        <v>2</v>
      </c>
      <c r="B8" s="90" t="s">
        <v>104</v>
      </c>
      <c r="C8" s="90" t="s">
        <v>105</v>
      </c>
      <c r="D8" s="91"/>
      <c r="E8" s="162" t="s">
        <v>139</v>
      </c>
      <c r="F8" s="273"/>
      <c r="G8" s="274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90" t="s">
        <v>106</v>
      </c>
      <c r="C9" s="90" t="s">
        <v>107</v>
      </c>
      <c r="D9" s="91"/>
      <c r="E9" s="162" t="s">
        <v>108</v>
      </c>
      <c r="F9" s="273"/>
      <c r="G9" s="274"/>
      <c r="H9" s="91"/>
      <c r="I9" s="91"/>
      <c r="J9" s="144"/>
      <c r="K9" s="142"/>
      <c r="L9" s="146"/>
      <c r="M9" s="142"/>
      <c r="N9" s="137"/>
      <c r="O9" s="91"/>
      <c r="P9" s="284"/>
      <c r="Q9" s="167"/>
    </row>
    <row r="10" spans="1:17" s="11" customFormat="1" ht="18.75" customHeight="1">
      <c r="A10" s="147">
        <v>4</v>
      </c>
      <c r="B10" s="90" t="s">
        <v>109</v>
      </c>
      <c r="C10" s="90" t="s">
        <v>110</v>
      </c>
      <c r="D10" s="91"/>
      <c r="E10" s="162" t="s">
        <v>111</v>
      </c>
      <c r="F10" s="273"/>
      <c r="G10" s="274"/>
      <c r="H10" s="91"/>
      <c r="I10" s="91"/>
      <c r="J10" s="144"/>
      <c r="K10" s="142"/>
      <c r="L10" s="146"/>
      <c r="M10" s="142"/>
      <c r="N10" s="137"/>
      <c r="O10" s="91"/>
      <c r="P10" s="283"/>
      <c r="Q10" s="280"/>
    </row>
    <row r="11" spans="1:17" s="11" customFormat="1" ht="18.75" customHeight="1">
      <c r="A11" s="147">
        <v>5</v>
      </c>
      <c r="B11" s="90"/>
      <c r="C11" s="90"/>
      <c r="D11" s="91"/>
      <c r="E11" s="162"/>
      <c r="F11" s="273"/>
      <c r="G11" s="274"/>
      <c r="H11" s="91"/>
      <c r="I11" s="91"/>
      <c r="J11" s="144"/>
      <c r="K11" s="142"/>
      <c r="L11" s="146"/>
      <c r="M11" s="142"/>
      <c r="N11" s="137"/>
      <c r="O11" s="91"/>
      <c r="P11" s="283"/>
      <c r="Q11" s="280"/>
    </row>
    <row r="12" spans="1:17" s="11" customFormat="1" ht="18.75" customHeight="1">
      <c r="A12" s="147">
        <v>6</v>
      </c>
      <c r="B12" s="90"/>
      <c r="C12" s="90"/>
      <c r="D12" s="91"/>
      <c r="E12" s="162"/>
      <c r="F12" s="273"/>
      <c r="G12" s="274"/>
      <c r="H12" s="91"/>
      <c r="I12" s="91"/>
      <c r="J12" s="144"/>
      <c r="K12" s="142"/>
      <c r="L12" s="146"/>
      <c r="M12" s="142"/>
      <c r="N12" s="137"/>
      <c r="O12" s="91"/>
      <c r="P12" s="283"/>
      <c r="Q12" s="280"/>
    </row>
    <row r="13" spans="1:17" s="11" customFormat="1" ht="18.75" customHeight="1">
      <c r="A13" s="147">
        <v>7</v>
      </c>
      <c r="B13" s="90"/>
      <c r="C13" s="90"/>
      <c r="D13" s="91"/>
      <c r="E13" s="162"/>
      <c r="F13" s="273"/>
      <c r="G13" s="274"/>
      <c r="H13" s="91"/>
      <c r="I13" s="91"/>
      <c r="J13" s="144"/>
      <c r="K13" s="142"/>
      <c r="L13" s="146"/>
      <c r="M13" s="142"/>
      <c r="N13" s="137"/>
      <c r="O13" s="91"/>
      <c r="P13" s="283"/>
      <c r="Q13" s="280"/>
    </row>
    <row r="14" spans="1:17" s="11" customFormat="1" ht="18.75" customHeight="1">
      <c r="A14" s="147">
        <v>8</v>
      </c>
      <c r="B14" s="90"/>
      <c r="C14" s="90"/>
      <c r="D14" s="91"/>
      <c r="E14" s="162"/>
      <c r="F14" s="273"/>
      <c r="G14" s="274"/>
      <c r="H14" s="91"/>
      <c r="I14" s="91"/>
      <c r="J14" s="144"/>
      <c r="K14" s="142"/>
      <c r="L14" s="146"/>
      <c r="M14" s="142"/>
      <c r="N14" s="137"/>
      <c r="O14" s="91"/>
      <c r="P14" s="283"/>
      <c r="Q14" s="280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292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294"/>
      <c r="F28" s="289"/>
      <c r="G28" s="290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295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286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81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81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81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71">IF(Q40="",999,Q40)</f>
        <v>999</v>
      </c>
      <c r="M40" s="169">
        <f aca="true" t="shared" si="1" ref="M40:M71">IF(P40=999,999,1)</f>
        <v>999</v>
      </c>
      <c r="N40" s="167"/>
      <c r="O40" s="140"/>
      <c r="P40" s="108">
        <f aca="true" t="shared" si="2" ref="P40:P71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81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81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81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81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81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81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81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81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81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81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81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81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81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81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81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81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81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81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81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81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81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81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81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81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81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81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81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81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81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81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81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81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aca="true" t="shared" si="3" ref="L72:L100">IF(Q72="",999,Q72)</f>
        <v>999</v>
      </c>
      <c r="M72" s="169">
        <f aca="true" t="shared" si="4" ref="M72:M100">IF(P72=999,999,1)</f>
        <v>999</v>
      </c>
      <c r="N72" s="167"/>
      <c r="O72" s="140"/>
      <c r="P72" s="108">
        <f aca="true" t="shared" si="5" ref="P72:P100">IF(N72="DA",1,IF(N72="WC",2,IF(N72="SE",3,IF(N72="Q",4,IF(N72="LL",5,999)))))</f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81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3"/>
        <v>999</v>
      </c>
      <c r="M73" s="169">
        <f t="shared" si="4"/>
        <v>999</v>
      </c>
      <c r="N73" s="167"/>
      <c r="O73" s="140"/>
      <c r="P73" s="108">
        <f t="shared" si="5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81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3"/>
        <v>999</v>
      </c>
      <c r="M74" s="169">
        <f t="shared" si="4"/>
        <v>999</v>
      </c>
      <c r="N74" s="167"/>
      <c r="O74" s="140"/>
      <c r="P74" s="108">
        <f t="shared" si="5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81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3"/>
        <v>999</v>
      </c>
      <c r="M75" s="169">
        <f t="shared" si="4"/>
        <v>999</v>
      </c>
      <c r="N75" s="167"/>
      <c r="O75" s="140"/>
      <c r="P75" s="108">
        <f t="shared" si="5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81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3"/>
        <v>999</v>
      </c>
      <c r="M76" s="169">
        <f t="shared" si="4"/>
        <v>999</v>
      </c>
      <c r="N76" s="167"/>
      <c r="O76" s="140"/>
      <c r="P76" s="108">
        <f t="shared" si="5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81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3"/>
        <v>999</v>
      </c>
      <c r="M77" s="169">
        <f t="shared" si="4"/>
        <v>999</v>
      </c>
      <c r="N77" s="167"/>
      <c r="O77" s="140"/>
      <c r="P77" s="108">
        <f t="shared" si="5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81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3"/>
        <v>999</v>
      </c>
      <c r="M78" s="169">
        <f t="shared" si="4"/>
        <v>999</v>
      </c>
      <c r="N78" s="167"/>
      <c r="O78" s="140"/>
      <c r="P78" s="108">
        <f t="shared" si="5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81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3"/>
        <v>999</v>
      </c>
      <c r="M79" s="169">
        <f t="shared" si="4"/>
        <v>999</v>
      </c>
      <c r="N79" s="167"/>
      <c r="O79" s="140"/>
      <c r="P79" s="108">
        <f t="shared" si="5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81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3"/>
        <v>999</v>
      </c>
      <c r="M80" s="169">
        <f t="shared" si="4"/>
        <v>999</v>
      </c>
      <c r="N80" s="167"/>
      <c r="O80" s="140"/>
      <c r="P80" s="108">
        <f t="shared" si="5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81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3"/>
        <v>999</v>
      </c>
      <c r="M81" s="169">
        <f t="shared" si="4"/>
        <v>999</v>
      </c>
      <c r="N81" s="167"/>
      <c r="O81" s="140"/>
      <c r="P81" s="108">
        <f t="shared" si="5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81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3"/>
        <v>999</v>
      </c>
      <c r="M82" s="169">
        <f t="shared" si="4"/>
        <v>999</v>
      </c>
      <c r="N82" s="167"/>
      <c r="O82" s="140"/>
      <c r="P82" s="108">
        <f t="shared" si="5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81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3"/>
        <v>999</v>
      </c>
      <c r="M83" s="169">
        <f t="shared" si="4"/>
        <v>999</v>
      </c>
      <c r="N83" s="167"/>
      <c r="O83" s="140"/>
      <c r="P83" s="108">
        <f t="shared" si="5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81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3"/>
        <v>999</v>
      </c>
      <c r="M84" s="169">
        <f t="shared" si="4"/>
        <v>999</v>
      </c>
      <c r="N84" s="167"/>
      <c r="O84" s="140"/>
      <c r="P84" s="108">
        <f t="shared" si="5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81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3"/>
        <v>999</v>
      </c>
      <c r="M85" s="169">
        <f t="shared" si="4"/>
        <v>999</v>
      </c>
      <c r="N85" s="167"/>
      <c r="O85" s="140"/>
      <c r="P85" s="108">
        <f t="shared" si="5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81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3"/>
        <v>999</v>
      </c>
      <c r="M86" s="169">
        <f t="shared" si="4"/>
        <v>999</v>
      </c>
      <c r="N86" s="167"/>
      <c r="O86" s="140"/>
      <c r="P86" s="108">
        <f t="shared" si="5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81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3"/>
        <v>999</v>
      </c>
      <c r="M87" s="169">
        <f t="shared" si="4"/>
        <v>999</v>
      </c>
      <c r="N87" s="167"/>
      <c r="O87" s="140"/>
      <c r="P87" s="108">
        <f t="shared" si="5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81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3"/>
        <v>999</v>
      </c>
      <c r="M88" s="169">
        <f t="shared" si="4"/>
        <v>999</v>
      </c>
      <c r="N88" s="167"/>
      <c r="O88" s="140"/>
      <c r="P88" s="108">
        <f t="shared" si="5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81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3"/>
        <v>999</v>
      </c>
      <c r="M89" s="169">
        <f t="shared" si="4"/>
        <v>999</v>
      </c>
      <c r="N89" s="167"/>
      <c r="O89" s="140"/>
      <c r="P89" s="108">
        <f t="shared" si="5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81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3"/>
        <v>999</v>
      </c>
      <c r="M90" s="169">
        <f t="shared" si="4"/>
        <v>999</v>
      </c>
      <c r="N90" s="167"/>
      <c r="O90" s="140"/>
      <c r="P90" s="108">
        <f t="shared" si="5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81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3"/>
        <v>999</v>
      </c>
      <c r="M91" s="169">
        <f t="shared" si="4"/>
        <v>999</v>
      </c>
      <c r="N91" s="167"/>
      <c r="O91" s="140"/>
      <c r="P91" s="108">
        <f t="shared" si="5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81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3"/>
        <v>999</v>
      </c>
      <c r="M92" s="169">
        <f t="shared" si="4"/>
        <v>999</v>
      </c>
      <c r="N92" s="167"/>
      <c r="O92" s="140"/>
      <c r="P92" s="108">
        <f t="shared" si="5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81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3"/>
        <v>999</v>
      </c>
      <c r="M93" s="169">
        <f t="shared" si="4"/>
        <v>999</v>
      </c>
      <c r="N93" s="167"/>
      <c r="O93" s="140"/>
      <c r="P93" s="108">
        <f t="shared" si="5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81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3"/>
        <v>999</v>
      </c>
      <c r="M94" s="169">
        <f t="shared" si="4"/>
        <v>999</v>
      </c>
      <c r="N94" s="167"/>
      <c r="O94" s="140"/>
      <c r="P94" s="108">
        <f t="shared" si="5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81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3"/>
        <v>999</v>
      </c>
      <c r="M95" s="169">
        <f t="shared" si="4"/>
        <v>999</v>
      </c>
      <c r="N95" s="167"/>
      <c r="O95" s="140"/>
      <c r="P95" s="108">
        <f t="shared" si="5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81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3"/>
        <v>999</v>
      </c>
      <c r="M96" s="169">
        <f t="shared" si="4"/>
        <v>999</v>
      </c>
      <c r="N96" s="167"/>
      <c r="O96" s="140"/>
      <c r="P96" s="108">
        <f t="shared" si="5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81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3"/>
        <v>999</v>
      </c>
      <c r="M97" s="169">
        <f t="shared" si="4"/>
        <v>999</v>
      </c>
      <c r="N97" s="167"/>
      <c r="O97" s="140"/>
      <c r="P97" s="108">
        <f t="shared" si="5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81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3"/>
        <v>999</v>
      </c>
      <c r="M98" s="169">
        <f t="shared" si="4"/>
        <v>999</v>
      </c>
      <c r="N98" s="167"/>
      <c r="O98" s="140"/>
      <c r="P98" s="108">
        <f t="shared" si="5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81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3"/>
        <v>999</v>
      </c>
      <c r="M99" s="169">
        <f t="shared" si="4"/>
        <v>999</v>
      </c>
      <c r="N99" s="167"/>
      <c r="O99" s="140"/>
      <c r="P99" s="108">
        <f t="shared" si="5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81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3"/>
        <v>999</v>
      </c>
      <c r="M100" s="169">
        <f t="shared" si="4"/>
        <v>999</v>
      </c>
      <c r="N100" s="167"/>
      <c r="O100" s="140"/>
      <c r="P100" s="108">
        <f t="shared" si="5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81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aca="true" t="shared" si="6" ref="L101:L134">IF(Q101="",999,Q101)</f>
        <v>999</v>
      </c>
      <c r="M101" s="169">
        <f aca="true" t="shared" si="7" ref="M101:M134">IF(P101=999,999,1)</f>
        <v>999</v>
      </c>
      <c r="N101" s="167"/>
      <c r="O101" s="140"/>
      <c r="P101" s="108">
        <f aca="true" t="shared" si="8" ref="P101:P134">IF(N101="DA",1,IF(N101="WC",2,IF(N101="SE",3,IF(N101="Q",4,IF(N101="LL",5,999)))))</f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81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6"/>
        <v>999</v>
      </c>
      <c r="M102" s="169">
        <f t="shared" si="7"/>
        <v>999</v>
      </c>
      <c r="N102" s="167"/>
      <c r="O102" s="140"/>
      <c r="P102" s="108">
        <f t="shared" si="8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81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6"/>
        <v>999</v>
      </c>
      <c r="M103" s="169">
        <f t="shared" si="7"/>
        <v>999</v>
      </c>
      <c r="N103" s="167"/>
      <c r="O103" s="140"/>
      <c r="P103" s="108">
        <f t="shared" si="8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81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si="6"/>
        <v>999</v>
      </c>
      <c r="M104" s="169">
        <f t="shared" si="7"/>
        <v>999</v>
      </c>
      <c r="N104" s="167"/>
      <c r="O104" s="140"/>
      <c r="P104" s="108">
        <f t="shared" si="8"/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81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6"/>
        <v>999</v>
      </c>
      <c r="M105" s="169">
        <f t="shared" si="7"/>
        <v>999</v>
      </c>
      <c r="N105" s="167"/>
      <c r="O105" s="140"/>
      <c r="P105" s="108">
        <f t="shared" si="8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81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6"/>
        <v>999</v>
      </c>
      <c r="M106" s="169">
        <f t="shared" si="7"/>
        <v>999</v>
      </c>
      <c r="N106" s="167"/>
      <c r="O106" s="140"/>
      <c r="P106" s="108">
        <f t="shared" si="8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81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6"/>
        <v>999</v>
      </c>
      <c r="M107" s="169">
        <f t="shared" si="7"/>
        <v>999</v>
      </c>
      <c r="N107" s="167"/>
      <c r="O107" s="140"/>
      <c r="P107" s="108">
        <f t="shared" si="8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81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6"/>
        <v>999</v>
      </c>
      <c r="M108" s="169">
        <f t="shared" si="7"/>
        <v>999</v>
      </c>
      <c r="N108" s="167"/>
      <c r="O108" s="140"/>
      <c r="P108" s="108">
        <f t="shared" si="8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81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6"/>
        <v>999</v>
      </c>
      <c r="M109" s="169">
        <f t="shared" si="7"/>
        <v>999</v>
      </c>
      <c r="N109" s="167"/>
      <c r="O109" s="140"/>
      <c r="P109" s="108">
        <f t="shared" si="8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81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6"/>
        <v>999</v>
      </c>
      <c r="M110" s="169">
        <f t="shared" si="7"/>
        <v>999</v>
      </c>
      <c r="N110" s="167"/>
      <c r="O110" s="140"/>
      <c r="P110" s="108">
        <f t="shared" si="8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81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6"/>
        <v>999</v>
      </c>
      <c r="M111" s="169">
        <f t="shared" si="7"/>
        <v>999</v>
      </c>
      <c r="N111" s="167"/>
      <c r="O111" s="140"/>
      <c r="P111" s="108">
        <f t="shared" si="8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81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6"/>
        <v>999</v>
      </c>
      <c r="M112" s="169">
        <f t="shared" si="7"/>
        <v>999</v>
      </c>
      <c r="N112" s="167"/>
      <c r="O112" s="140"/>
      <c r="P112" s="108">
        <f t="shared" si="8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81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6"/>
        <v>999</v>
      </c>
      <c r="M113" s="169">
        <f t="shared" si="7"/>
        <v>999</v>
      </c>
      <c r="N113" s="167"/>
      <c r="O113" s="140"/>
      <c r="P113" s="108">
        <f t="shared" si="8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81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6"/>
        <v>999</v>
      </c>
      <c r="M114" s="169">
        <f t="shared" si="7"/>
        <v>999</v>
      </c>
      <c r="N114" s="167"/>
      <c r="O114" s="140"/>
      <c r="P114" s="108">
        <f t="shared" si="8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81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6"/>
        <v>999</v>
      </c>
      <c r="M115" s="169">
        <f t="shared" si="7"/>
        <v>999</v>
      </c>
      <c r="N115" s="167"/>
      <c r="O115" s="140"/>
      <c r="P115" s="108">
        <f t="shared" si="8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81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6"/>
        <v>999</v>
      </c>
      <c r="M116" s="169">
        <f t="shared" si="7"/>
        <v>999</v>
      </c>
      <c r="N116" s="167"/>
      <c r="O116" s="140"/>
      <c r="P116" s="108">
        <f t="shared" si="8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81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6"/>
        <v>999</v>
      </c>
      <c r="M117" s="169">
        <f t="shared" si="7"/>
        <v>999</v>
      </c>
      <c r="N117" s="167"/>
      <c r="O117" s="140"/>
      <c r="P117" s="108">
        <f t="shared" si="8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81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6"/>
        <v>999</v>
      </c>
      <c r="M118" s="169">
        <f t="shared" si="7"/>
        <v>999</v>
      </c>
      <c r="N118" s="167"/>
      <c r="O118" s="140"/>
      <c r="P118" s="108">
        <f t="shared" si="8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81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6"/>
        <v>999</v>
      </c>
      <c r="M119" s="169">
        <f t="shared" si="7"/>
        <v>999</v>
      </c>
      <c r="N119" s="167"/>
      <c r="O119" s="140"/>
      <c r="P119" s="108">
        <f t="shared" si="8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81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6"/>
        <v>999</v>
      </c>
      <c r="M120" s="169">
        <f t="shared" si="7"/>
        <v>999</v>
      </c>
      <c r="N120" s="167"/>
      <c r="O120" s="140"/>
      <c r="P120" s="108">
        <f t="shared" si="8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81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6"/>
        <v>999</v>
      </c>
      <c r="M121" s="169">
        <f t="shared" si="7"/>
        <v>999</v>
      </c>
      <c r="N121" s="167"/>
      <c r="O121" s="140"/>
      <c r="P121" s="108">
        <f t="shared" si="8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81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6"/>
        <v>999</v>
      </c>
      <c r="M122" s="169">
        <f t="shared" si="7"/>
        <v>999</v>
      </c>
      <c r="N122" s="167"/>
      <c r="O122" s="140"/>
      <c r="P122" s="108">
        <f t="shared" si="8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81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6"/>
        <v>999</v>
      </c>
      <c r="M123" s="169">
        <f t="shared" si="7"/>
        <v>999</v>
      </c>
      <c r="N123" s="167"/>
      <c r="O123" s="140"/>
      <c r="P123" s="108">
        <f t="shared" si="8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81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6"/>
        <v>999</v>
      </c>
      <c r="M124" s="169">
        <f t="shared" si="7"/>
        <v>999</v>
      </c>
      <c r="N124" s="167"/>
      <c r="O124" s="140"/>
      <c r="P124" s="108">
        <f t="shared" si="8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81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6"/>
        <v>999</v>
      </c>
      <c r="M125" s="169">
        <f t="shared" si="7"/>
        <v>999</v>
      </c>
      <c r="N125" s="167"/>
      <c r="O125" s="140"/>
      <c r="P125" s="108">
        <f t="shared" si="8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81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6"/>
        <v>999</v>
      </c>
      <c r="M126" s="169">
        <f t="shared" si="7"/>
        <v>999</v>
      </c>
      <c r="N126" s="167"/>
      <c r="O126" s="140"/>
      <c r="P126" s="108">
        <f t="shared" si="8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81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6"/>
        <v>999</v>
      </c>
      <c r="M127" s="169">
        <f t="shared" si="7"/>
        <v>999</v>
      </c>
      <c r="N127" s="167"/>
      <c r="O127" s="140"/>
      <c r="P127" s="108">
        <f t="shared" si="8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81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6"/>
        <v>999</v>
      </c>
      <c r="M128" s="169">
        <f t="shared" si="7"/>
        <v>999</v>
      </c>
      <c r="N128" s="167"/>
      <c r="O128" s="140"/>
      <c r="P128" s="108">
        <f t="shared" si="8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81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6"/>
        <v>999</v>
      </c>
      <c r="M129" s="169">
        <f t="shared" si="7"/>
        <v>999</v>
      </c>
      <c r="N129" s="167"/>
      <c r="O129" s="140"/>
      <c r="P129" s="108">
        <f t="shared" si="8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81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6"/>
        <v>999</v>
      </c>
      <c r="M130" s="169">
        <f t="shared" si="7"/>
        <v>999</v>
      </c>
      <c r="N130" s="167"/>
      <c r="O130" s="140"/>
      <c r="P130" s="108">
        <f t="shared" si="8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81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6"/>
        <v>999</v>
      </c>
      <c r="M131" s="169">
        <f t="shared" si="7"/>
        <v>999</v>
      </c>
      <c r="N131" s="167"/>
      <c r="O131" s="140"/>
      <c r="P131" s="108">
        <f t="shared" si="8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81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6"/>
        <v>999</v>
      </c>
      <c r="M132" s="169">
        <f t="shared" si="7"/>
        <v>999</v>
      </c>
      <c r="N132" s="167"/>
      <c r="O132" s="140"/>
      <c r="P132" s="108">
        <f t="shared" si="8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81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6"/>
        <v>999</v>
      </c>
      <c r="M133" s="169">
        <f t="shared" si="7"/>
        <v>999</v>
      </c>
      <c r="N133" s="167"/>
      <c r="O133" s="140"/>
      <c r="P133" s="108">
        <f t="shared" si="8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81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6"/>
        <v>999</v>
      </c>
      <c r="M134" s="169">
        <f t="shared" si="7"/>
        <v>999</v>
      </c>
      <c r="N134" s="167"/>
      <c r="O134" s="170"/>
      <c r="P134" s="171">
        <f t="shared" si="8"/>
        <v>999</v>
      </c>
      <c r="Q134" s="172"/>
    </row>
    <row r="135" spans="1:17" ht="12.75">
      <c r="A135" s="147">
        <v>129</v>
      </c>
      <c r="B135" s="90"/>
      <c r="C135" s="90"/>
      <c r="D135" s="91"/>
      <c r="E135" s="162"/>
      <c r="F135" s="107"/>
      <c r="G135" s="107"/>
      <c r="H135" s="281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aca="true" t="shared" si="9" ref="L135:L156">IF(Q135="",999,Q135)</f>
        <v>999</v>
      </c>
      <c r="M135" s="169">
        <f aca="true" t="shared" si="10" ref="M135:M156">IF(P135=999,999,1)</f>
        <v>999</v>
      </c>
      <c r="N135" s="167"/>
      <c r="O135" s="140"/>
      <c r="P135" s="108">
        <f aca="true" t="shared" si="11" ref="P135:P156">IF(N135="DA",1,IF(N135="WC",2,IF(N135="SE",3,IF(N135="Q",4,IF(N135="LL",5,999)))))</f>
        <v>999</v>
      </c>
      <c r="Q135" s="92"/>
    </row>
    <row r="136" spans="1:17" ht="12.75">
      <c r="A136" s="147">
        <v>130</v>
      </c>
      <c r="B136" s="90"/>
      <c r="C136" s="90"/>
      <c r="D136" s="91"/>
      <c r="E136" s="162"/>
      <c r="F136" s="107"/>
      <c r="G136" s="107"/>
      <c r="H136" s="281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9"/>
        <v>999</v>
      </c>
      <c r="M136" s="169">
        <f t="shared" si="10"/>
        <v>999</v>
      </c>
      <c r="N136" s="167"/>
      <c r="O136" s="140"/>
      <c r="P136" s="108">
        <f t="shared" si="11"/>
        <v>999</v>
      </c>
      <c r="Q136" s="92"/>
    </row>
    <row r="137" spans="1:17" ht="12.75">
      <c r="A137" s="147">
        <v>131</v>
      </c>
      <c r="B137" s="90"/>
      <c r="C137" s="90"/>
      <c r="D137" s="91"/>
      <c r="E137" s="162"/>
      <c r="F137" s="107"/>
      <c r="G137" s="107"/>
      <c r="H137" s="281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9"/>
        <v>999</v>
      </c>
      <c r="M137" s="169">
        <f t="shared" si="10"/>
        <v>999</v>
      </c>
      <c r="N137" s="167"/>
      <c r="O137" s="140"/>
      <c r="P137" s="108">
        <f t="shared" si="11"/>
        <v>999</v>
      </c>
      <c r="Q137" s="92"/>
    </row>
    <row r="138" spans="1:17" ht="12.75">
      <c r="A138" s="147">
        <v>132</v>
      </c>
      <c r="B138" s="90"/>
      <c r="C138" s="90"/>
      <c r="D138" s="91"/>
      <c r="E138" s="162"/>
      <c r="F138" s="107"/>
      <c r="G138" s="107"/>
      <c r="H138" s="281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9"/>
        <v>999</v>
      </c>
      <c r="M138" s="169">
        <f t="shared" si="10"/>
        <v>999</v>
      </c>
      <c r="N138" s="167"/>
      <c r="O138" s="140"/>
      <c r="P138" s="108">
        <f t="shared" si="11"/>
        <v>999</v>
      </c>
      <c r="Q138" s="92"/>
    </row>
    <row r="139" spans="1:17" ht="12.75">
      <c r="A139" s="147">
        <v>133</v>
      </c>
      <c r="B139" s="90"/>
      <c r="C139" s="90"/>
      <c r="D139" s="91"/>
      <c r="E139" s="162"/>
      <c r="F139" s="107"/>
      <c r="G139" s="107"/>
      <c r="H139" s="281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9"/>
        <v>999</v>
      </c>
      <c r="M139" s="169">
        <f t="shared" si="10"/>
        <v>999</v>
      </c>
      <c r="N139" s="167"/>
      <c r="O139" s="140"/>
      <c r="P139" s="108">
        <f t="shared" si="11"/>
        <v>999</v>
      </c>
      <c r="Q139" s="92"/>
    </row>
    <row r="140" spans="1:17" ht="12.75">
      <c r="A140" s="147">
        <v>134</v>
      </c>
      <c r="B140" s="90"/>
      <c r="C140" s="90"/>
      <c r="D140" s="91"/>
      <c r="E140" s="162"/>
      <c r="F140" s="107"/>
      <c r="G140" s="107"/>
      <c r="H140" s="281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9"/>
        <v>999</v>
      </c>
      <c r="M140" s="169">
        <f t="shared" si="10"/>
        <v>999</v>
      </c>
      <c r="N140" s="167"/>
      <c r="O140" s="140"/>
      <c r="P140" s="108">
        <f t="shared" si="11"/>
        <v>999</v>
      </c>
      <c r="Q140" s="92"/>
    </row>
    <row r="141" spans="1:17" ht="12.75">
      <c r="A141" s="147">
        <v>135</v>
      </c>
      <c r="B141" s="90"/>
      <c r="C141" s="90"/>
      <c r="D141" s="91"/>
      <c r="E141" s="162"/>
      <c r="F141" s="107"/>
      <c r="G141" s="107"/>
      <c r="H141" s="281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9"/>
        <v>999</v>
      </c>
      <c r="M141" s="169">
        <f t="shared" si="10"/>
        <v>999</v>
      </c>
      <c r="N141" s="167"/>
      <c r="O141" s="170"/>
      <c r="P141" s="171">
        <f t="shared" si="11"/>
        <v>999</v>
      </c>
      <c r="Q141" s="172"/>
    </row>
    <row r="142" spans="1:17" ht="12.75">
      <c r="A142" s="147">
        <v>136</v>
      </c>
      <c r="B142" s="90"/>
      <c r="C142" s="90"/>
      <c r="D142" s="91"/>
      <c r="E142" s="162"/>
      <c r="F142" s="107"/>
      <c r="G142" s="107"/>
      <c r="H142" s="281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9"/>
        <v>999</v>
      </c>
      <c r="M142" s="169">
        <f t="shared" si="10"/>
        <v>999</v>
      </c>
      <c r="N142" s="167"/>
      <c r="O142" s="140"/>
      <c r="P142" s="108">
        <f t="shared" si="11"/>
        <v>999</v>
      </c>
      <c r="Q142" s="92"/>
    </row>
    <row r="143" spans="1:17" ht="12.75">
      <c r="A143" s="147">
        <v>137</v>
      </c>
      <c r="B143" s="90"/>
      <c r="C143" s="90"/>
      <c r="D143" s="91"/>
      <c r="E143" s="162"/>
      <c r="F143" s="107"/>
      <c r="G143" s="107"/>
      <c r="H143" s="281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9"/>
        <v>999</v>
      </c>
      <c r="M143" s="169">
        <f t="shared" si="10"/>
        <v>999</v>
      </c>
      <c r="N143" s="167"/>
      <c r="O143" s="140"/>
      <c r="P143" s="108">
        <f t="shared" si="11"/>
        <v>999</v>
      </c>
      <c r="Q143" s="92"/>
    </row>
    <row r="144" spans="1:17" ht="12.75">
      <c r="A144" s="147">
        <v>138</v>
      </c>
      <c r="B144" s="90"/>
      <c r="C144" s="90"/>
      <c r="D144" s="91"/>
      <c r="E144" s="162"/>
      <c r="F144" s="107"/>
      <c r="G144" s="107"/>
      <c r="H144" s="281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9"/>
        <v>999</v>
      </c>
      <c r="M144" s="169">
        <f t="shared" si="10"/>
        <v>999</v>
      </c>
      <c r="N144" s="167"/>
      <c r="O144" s="140"/>
      <c r="P144" s="108">
        <f t="shared" si="11"/>
        <v>999</v>
      </c>
      <c r="Q144" s="92"/>
    </row>
    <row r="145" spans="1:17" ht="12.75">
      <c r="A145" s="147">
        <v>139</v>
      </c>
      <c r="B145" s="90"/>
      <c r="C145" s="90"/>
      <c r="D145" s="91"/>
      <c r="E145" s="162"/>
      <c r="F145" s="107"/>
      <c r="G145" s="107"/>
      <c r="H145" s="281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9"/>
        <v>999</v>
      </c>
      <c r="M145" s="169">
        <f t="shared" si="10"/>
        <v>999</v>
      </c>
      <c r="N145" s="167"/>
      <c r="O145" s="140"/>
      <c r="P145" s="108">
        <f t="shared" si="11"/>
        <v>999</v>
      </c>
      <c r="Q145" s="92"/>
    </row>
    <row r="146" spans="1:17" ht="12.75">
      <c r="A146" s="147">
        <v>140</v>
      </c>
      <c r="B146" s="90"/>
      <c r="C146" s="90"/>
      <c r="D146" s="91"/>
      <c r="E146" s="162"/>
      <c r="F146" s="107"/>
      <c r="G146" s="107"/>
      <c r="H146" s="281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9"/>
        <v>999</v>
      </c>
      <c r="M146" s="169">
        <f t="shared" si="10"/>
        <v>999</v>
      </c>
      <c r="N146" s="167"/>
      <c r="O146" s="140"/>
      <c r="P146" s="108">
        <f t="shared" si="11"/>
        <v>999</v>
      </c>
      <c r="Q146" s="92"/>
    </row>
    <row r="147" spans="1:17" ht="12.75">
      <c r="A147" s="147">
        <v>141</v>
      </c>
      <c r="B147" s="90"/>
      <c r="C147" s="90"/>
      <c r="D147" s="91"/>
      <c r="E147" s="162"/>
      <c r="F147" s="107"/>
      <c r="G147" s="107"/>
      <c r="H147" s="281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9"/>
        <v>999</v>
      </c>
      <c r="M147" s="169">
        <f t="shared" si="10"/>
        <v>999</v>
      </c>
      <c r="N147" s="167"/>
      <c r="O147" s="140"/>
      <c r="P147" s="108">
        <f t="shared" si="11"/>
        <v>999</v>
      </c>
      <c r="Q147" s="92"/>
    </row>
    <row r="148" spans="1:17" ht="12.75">
      <c r="A148" s="147">
        <v>142</v>
      </c>
      <c r="B148" s="90"/>
      <c r="C148" s="90"/>
      <c r="D148" s="91"/>
      <c r="E148" s="162"/>
      <c r="F148" s="107"/>
      <c r="G148" s="107"/>
      <c r="H148" s="281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9"/>
        <v>999</v>
      </c>
      <c r="M148" s="169">
        <f t="shared" si="10"/>
        <v>999</v>
      </c>
      <c r="N148" s="167"/>
      <c r="O148" s="170"/>
      <c r="P148" s="171">
        <f t="shared" si="11"/>
        <v>999</v>
      </c>
      <c r="Q148" s="172"/>
    </row>
    <row r="149" spans="1:17" ht="12.75">
      <c r="A149" s="147">
        <v>143</v>
      </c>
      <c r="B149" s="90"/>
      <c r="C149" s="90"/>
      <c r="D149" s="91"/>
      <c r="E149" s="162"/>
      <c r="F149" s="107"/>
      <c r="G149" s="107"/>
      <c r="H149" s="281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9"/>
        <v>999</v>
      </c>
      <c r="M149" s="169">
        <f t="shared" si="10"/>
        <v>999</v>
      </c>
      <c r="N149" s="167"/>
      <c r="O149" s="140"/>
      <c r="P149" s="108">
        <f t="shared" si="11"/>
        <v>999</v>
      </c>
      <c r="Q149" s="92"/>
    </row>
    <row r="150" spans="1:17" ht="12.75">
      <c r="A150" s="147">
        <v>144</v>
      </c>
      <c r="B150" s="90"/>
      <c r="C150" s="90"/>
      <c r="D150" s="91"/>
      <c r="E150" s="162"/>
      <c r="F150" s="107"/>
      <c r="G150" s="107"/>
      <c r="H150" s="281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9"/>
        <v>999</v>
      </c>
      <c r="M150" s="169">
        <f t="shared" si="10"/>
        <v>999</v>
      </c>
      <c r="N150" s="167"/>
      <c r="O150" s="140"/>
      <c r="P150" s="108">
        <f t="shared" si="11"/>
        <v>999</v>
      </c>
      <c r="Q150" s="92"/>
    </row>
    <row r="151" spans="1:17" ht="12.75">
      <c r="A151" s="147">
        <v>145</v>
      </c>
      <c r="B151" s="90"/>
      <c r="C151" s="90"/>
      <c r="D151" s="91"/>
      <c r="E151" s="162"/>
      <c r="F151" s="107"/>
      <c r="G151" s="107"/>
      <c r="H151" s="281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9"/>
        <v>999</v>
      </c>
      <c r="M151" s="169">
        <f t="shared" si="10"/>
        <v>999</v>
      </c>
      <c r="N151" s="167"/>
      <c r="O151" s="140"/>
      <c r="P151" s="108">
        <f t="shared" si="11"/>
        <v>999</v>
      </c>
      <c r="Q151" s="92"/>
    </row>
    <row r="152" spans="1:17" ht="12.75">
      <c r="A152" s="147">
        <v>146</v>
      </c>
      <c r="B152" s="90"/>
      <c r="C152" s="90"/>
      <c r="D152" s="91"/>
      <c r="E152" s="162"/>
      <c r="F152" s="107"/>
      <c r="G152" s="107"/>
      <c r="H152" s="281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9"/>
        <v>999</v>
      </c>
      <c r="M152" s="169">
        <f t="shared" si="10"/>
        <v>999</v>
      </c>
      <c r="N152" s="167"/>
      <c r="O152" s="140"/>
      <c r="P152" s="108">
        <f t="shared" si="11"/>
        <v>999</v>
      </c>
      <c r="Q152" s="92"/>
    </row>
    <row r="153" spans="1:17" ht="12.75">
      <c r="A153" s="147">
        <v>147</v>
      </c>
      <c r="B153" s="90"/>
      <c r="C153" s="90"/>
      <c r="D153" s="91"/>
      <c r="E153" s="162"/>
      <c r="F153" s="107"/>
      <c r="G153" s="107"/>
      <c r="H153" s="281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9"/>
        <v>999</v>
      </c>
      <c r="M153" s="169">
        <f t="shared" si="10"/>
        <v>999</v>
      </c>
      <c r="N153" s="167"/>
      <c r="O153" s="140"/>
      <c r="P153" s="108">
        <f t="shared" si="11"/>
        <v>999</v>
      </c>
      <c r="Q153" s="92"/>
    </row>
    <row r="154" spans="1:17" ht="12.75">
      <c r="A154" s="147">
        <v>148</v>
      </c>
      <c r="B154" s="90"/>
      <c r="C154" s="90"/>
      <c r="D154" s="91"/>
      <c r="E154" s="162"/>
      <c r="F154" s="107"/>
      <c r="G154" s="107"/>
      <c r="H154" s="281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9"/>
        <v>999</v>
      </c>
      <c r="M154" s="169">
        <f t="shared" si="10"/>
        <v>999</v>
      </c>
      <c r="N154" s="167"/>
      <c r="O154" s="140"/>
      <c r="P154" s="108">
        <f t="shared" si="11"/>
        <v>999</v>
      </c>
      <c r="Q154" s="92"/>
    </row>
    <row r="155" spans="1:17" ht="12.75">
      <c r="A155" s="147">
        <v>149</v>
      </c>
      <c r="B155" s="90"/>
      <c r="C155" s="90"/>
      <c r="D155" s="91"/>
      <c r="E155" s="162"/>
      <c r="F155" s="107"/>
      <c r="G155" s="107"/>
      <c r="H155" s="281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9"/>
        <v>999</v>
      </c>
      <c r="M155" s="169">
        <f t="shared" si="10"/>
        <v>999</v>
      </c>
      <c r="N155" s="167"/>
      <c r="O155" s="140"/>
      <c r="P155" s="108">
        <f t="shared" si="11"/>
        <v>999</v>
      </c>
      <c r="Q155" s="92"/>
    </row>
    <row r="156" spans="1:17" ht="12.75">
      <c r="A156" s="147">
        <v>150</v>
      </c>
      <c r="B156" s="90"/>
      <c r="C156" s="90"/>
      <c r="D156" s="91"/>
      <c r="E156" s="162"/>
      <c r="F156" s="107"/>
      <c r="G156" s="107"/>
      <c r="H156" s="281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9"/>
        <v>999</v>
      </c>
      <c r="M156" s="169">
        <f t="shared" si="10"/>
        <v>999</v>
      </c>
      <c r="N156" s="167"/>
      <c r="O156" s="140"/>
      <c r="P156" s="108">
        <f t="shared" si="11"/>
        <v>999</v>
      </c>
      <c r="Q156" s="92"/>
    </row>
  </sheetData>
  <sheetProtection/>
  <conditionalFormatting sqref="E7:E156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J7:J156">
    <cfRule type="cellIs" priority="17" dxfId="11" operator="equal" stopIfTrue="1">
      <formula>"Z"</formula>
    </cfRule>
  </conditionalFormatting>
  <conditionalFormatting sqref="A7:D156">
    <cfRule type="expression" priority="18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11"/>
  </sheetPr>
  <dimension ref="A1:AK4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301" t="str">
        <f>Altalanos!$A$6</f>
        <v>Szentes Béla Emlékverseny</v>
      </c>
      <c r="B1" s="301"/>
      <c r="C1" s="301"/>
      <c r="D1" s="301"/>
      <c r="E1" s="301"/>
      <c r="F1" s="301"/>
      <c r="G1" s="177"/>
      <c r="H1" s="180" t="s">
        <v>47</v>
      </c>
      <c r="I1" s="178"/>
      <c r="J1" s="179"/>
      <c r="L1" s="181"/>
      <c r="M1" s="202"/>
      <c r="N1" s="204"/>
      <c r="O1" s="204" t="s">
        <v>11</v>
      </c>
      <c r="P1" s="204"/>
      <c r="Q1" s="205"/>
      <c r="R1" s="204"/>
      <c r="S1" s="206"/>
      <c r="AB1" s="263" t="e">
        <f>IF(Y5=1,CONCATENATE(VLOOKUP(Y3,AA16:AH27,2)),CONCATENATE(VLOOKUP(Y3,AA2:AK13,2)))</f>
        <v>#N/A</v>
      </c>
      <c r="AC1" s="263" t="e">
        <f>IF(Y5=1,CONCATENATE(VLOOKUP(Y3,AA16:AK27,3)),CONCATENATE(VLOOKUP(Y3,AA2:AK13,3)))</f>
        <v>#N/A</v>
      </c>
      <c r="AD1" s="263" t="e">
        <f>IF(Y5=1,CONCATENATE(VLOOKUP(Y3,AA16:AK27,4)),CONCATENATE(VLOOKUP(Y3,AA2:AK13,4)))</f>
        <v>#N/A</v>
      </c>
      <c r="AE1" s="263" t="e">
        <f>IF(Y5=1,CONCATENATE(VLOOKUP(Y3,AA16:AK27,5)),CONCATENATE(VLOOKUP(Y3,AA2:AK13,5)))</f>
        <v>#N/A</v>
      </c>
      <c r="AF1" s="263" t="e">
        <f>IF(Y5=1,CONCATENATE(VLOOKUP(Y3,AA16:AK27,6)),CONCATENATE(VLOOKUP(Y3,AA2:AK13,6)))</f>
        <v>#N/A</v>
      </c>
      <c r="AG1" s="263" t="e">
        <f>IF(Y5=1,CONCATENATE(VLOOKUP(Y3,AA16:AK27,7)),CONCATENATE(VLOOKUP(Y3,AA2:AK13,7)))</f>
        <v>#N/A</v>
      </c>
      <c r="AH1" s="263" t="e">
        <f>IF(Y5=1,CONCATENATE(VLOOKUP(Y3,AA16:AK27,8)),CONCATENATE(VLOOKUP(Y3,AA2:AK13,8)))</f>
        <v>#N/A</v>
      </c>
      <c r="AI1" s="263" t="e">
        <f>IF(Y5=1,CONCATENATE(VLOOKUP(Y3,AA16:AK27,9)),CONCATENATE(VLOOKUP(Y3,AA2:AK13,9)))</f>
        <v>#N/A</v>
      </c>
      <c r="AJ1" s="263" t="e">
        <f>IF(Y5=1,CONCATENATE(VLOOKUP(Y3,AA16:AK27,10)),CONCATENATE(VLOOKUP(Y3,AA2:AK13,10)))</f>
        <v>#N/A</v>
      </c>
      <c r="AK1" s="263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183" t="str">
        <f>Altalanos!$A$8</f>
        <v>Ne50+</v>
      </c>
      <c r="F2" s="183"/>
      <c r="G2" s="184"/>
      <c r="H2" s="185"/>
      <c r="I2" s="185"/>
      <c r="J2" s="186"/>
      <c r="K2" s="181"/>
      <c r="L2" s="181"/>
      <c r="M2" s="203"/>
      <c r="N2" s="207"/>
      <c r="O2" s="208"/>
      <c r="P2" s="207"/>
      <c r="Q2" s="208"/>
      <c r="R2" s="207"/>
      <c r="S2" s="206"/>
      <c r="Y2" s="258"/>
      <c r="Z2" s="257"/>
      <c r="AA2" s="257" t="s">
        <v>57</v>
      </c>
      <c r="AB2" s="261">
        <v>150</v>
      </c>
      <c r="AC2" s="261">
        <v>120</v>
      </c>
      <c r="AD2" s="261">
        <v>100</v>
      </c>
      <c r="AE2" s="261">
        <v>80</v>
      </c>
      <c r="AF2" s="261">
        <v>70</v>
      </c>
      <c r="AG2" s="261">
        <v>60</v>
      </c>
      <c r="AH2" s="261">
        <v>55</v>
      </c>
      <c r="AI2" s="261">
        <v>50</v>
      </c>
      <c r="AJ2" s="261">
        <v>45</v>
      </c>
      <c r="AK2" s="26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/>
      <c r="M3" s="50" t="s">
        <v>28</v>
      </c>
      <c r="N3" s="210"/>
      <c r="O3" s="209"/>
      <c r="P3" s="210"/>
      <c r="Q3" s="249" t="s">
        <v>65</v>
      </c>
      <c r="R3" s="250" t="s">
        <v>71</v>
      </c>
      <c r="S3" s="250" t="s">
        <v>66</v>
      </c>
      <c r="Y3" s="257">
        <f>IF(H4="OB","A",IF(H4="IX","W",H4))</f>
        <v>0</v>
      </c>
      <c r="Z3" s="257"/>
      <c r="AA3" s="257" t="s">
        <v>74</v>
      </c>
      <c r="AB3" s="261">
        <v>120</v>
      </c>
      <c r="AC3" s="261">
        <v>90</v>
      </c>
      <c r="AD3" s="261">
        <v>65</v>
      </c>
      <c r="AE3" s="261">
        <v>55</v>
      </c>
      <c r="AF3" s="261">
        <v>50</v>
      </c>
      <c r="AG3" s="261">
        <v>45</v>
      </c>
      <c r="AH3" s="261">
        <v>40</v>
      </c>
      <c r="AI3" s="261">
        <v>35</v>
      </c>
      <c r="AJ3" s="261">
        <v>25</v>
      </c>
      <c r="AK3" s="261">
        <v>20</v>
      </c>
    </row>
    <row r="4" spans="1:37" ht="13.5" thickBot="1">
      <c r="A4" s="302" t="str">
        <f>Altalanos!$A$10</f>
        <v>2020.07.17-19.</v>
      </c>
      <c r="B4" s="302"/>
      <c r="C4" s="302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259"/>
      <c r="M4" s="191" t="str">
        <f>Altalanos!$E$10</f>
        <v>Kádár László</v>
      </c>
      <c r="N4" s="211"/>
      <c r="O4" s="212"/>
      <c r="P4" s="211"/>
      <c r="Q4" s="251" t="s">
        <v>72</v>
      </c>
      <c r="R4" s="252" t="s">
        <v>67</v>
      </c>
      <c r="S4" s="252" t="s">
        <v>68</v>
      </c>
      <c r="Y4" s="257"/>
      <c r="Z4" s="257"/>
      <c r="AA4" s="257" t="s">
        <v>75</v>
      </c>
      <c r="AB4" s="261">
        <v>90</v>
      </c>
      <c r="AC4" s="261">
        <v>60</v>
      </c>
      <c r="AD4" s="261">
        <v>45</v>
      </c>
      <c r="AE4" s="261">
        <v>34</v>
      </c>
      <c r="AF4" s="261">
        <v>27</v>
      </c>
      <c r="AG4" s="261">
        <v>22</v>
      </c>
      <c r="AH4" s="261">
        <v>18</v>
      </c>
      <c r="AI4" s="261">
        <v>15</v>
      </c>
      <c r="AJ4" s="261">
        <v>12</v>
      </c>
      <c r="AK4" s="261">
        <v>9</v>
      </c>
    </row>
    <row r="5" spans="1:37" ht="12.75">
      <c r="A5" s="31"/>
      <c r="B5" s="31" t="s">
        <v>44</v>
      </c>
      <c r="C5" s="201" t="s">
        <v>55</v>
      </c>
      <c r="D5" s="31" t="s">
        <v>38</v>
      </c>
      <c r="E5" s="31" t="s">
        <v>60</v>
      </c>
      <c r="F5" s="31"/>
      <c r="G5" s="31" t="s">
        <v>26</v>
      </c>
      <c r="H5" s="31"/>
      <c r="I5" s="31" t="s">
        <v>29</v>
      </c>
      <c r="J5" s="31"/>
      <c r="K5" s="242" t="s">
        <v>61</v>
      </c>
      <c r="L5" s="242" t="s">
        <v>62</v>
      </c>
      <c r="M5" s="242" t="s">
        <v>63</v>
      </c>
      <c r="N5" s="206"/>
      <c r="O5" s="206"/>
      <c r="P5" s="206"/>
      <c r="Q5" s="253" t="s">
        <v>73</v>
      </c>
      <c r="R5" s="254" t="s">
        <v>69</v>
      </c>
      <c r="S5" s="254" t="s">
        <v>70</v>
      </c>
      <c r="Y5" s="257">
        <f>IF(OR(Altalanos!$A$8="F1",Altalanos!$A$8="F2",Altalanos!$A$8="N1",Altalanos!$A$8="N2"),1,2)</f>
        <v>2</v>
      </c>
      <c r="Z5" s="257"/>
      <c r="AA5" s="257" t="s">
        <v>76</v>
      </c>
      <c r="AB5" s="261">
        <v>60</v>
      </c>
      <c r="AC5" s="261">
        <v>40</v>
      </c>
      <c r="AD5" s="261">
        <v>30</v>
      </c>
      <c r="AE5" s="261">
        <v>20</v>
      </c>
      <c r="AF5" s="261">
        <v>18</v>
      </c>
      <c r="AG5" s="261">
        <v>15</v>
      </c>
      <c r="AH5" s="261">
        <v>12</v>
      </c>
      <c r="AI5" s="261">
        <v>10</v>
      </c>
      <c r="AJ5" s="261">
        <v>8</v>
      </c>
      <c r="AK5" s="261">
        <v>6</v>
      </c>
    </row>
    <row r="6" spans="1:37" ht="12.75">
      <c r="A6" s="193"/>
      <c r="B6" s="193"/>
      <c r="C6" s="241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06"/>
      <c r="O6" s="206"/>
      <c r="P6" s="206"/>
      <c r="Q6" s="206"/>
      <c r="R6" s="206"/>
      <c r="S6" s="206"/>
      <c r="Y6" s="257"/>
      <c r="Z6" s="257"/>
      <c r="AA6" s="257" t="s">
        <v>77</v>
      </c>
      <c r="AB6" s="261">
        <v>40</v>
      </c>
      <c r="AC6" s="261">
        <v>25</v>
      </c>
      <c r="AD6" s="261">
        <v>18</v>
      </c>
      <c r="AE6" s="261">
        <v>13</v>
      </c>
      <c r="AF6" s="261">
        <v>10</v>
      </c>
      <c r="AG6" s="261">
        <v>8</v>
      </c>
      <c r="AH6" s="261">
        <v>6</v>
      </c>
      <c r="AI6" s="261">
        <v>5</v>
      </c>
      <c r="AJ6" s="261">
        <v>4</v>
      </c>
      <c r="AK6" s="261">
        <v>3</v>
      </c>
    </row>
    <row r="7" spans="1:37" ht="12.75">
      <c r="A7" s="213" t="s">
        <v>57</v>
      </c>
      <c r="B7" s="243">
        <v>1</v>
      </c>
      <c r="C7" s="245" t="str">
        <f>IF($B7="","",VLOOKUP($B7,'50elő'!$A$7:$O$22,5))</f>
        <v>701202</v>
      </c>
      <c r="D7" s="245">
        <f>IF($B7="","",VLOOKUP($B7,'50elő'!$A$7:$O$22,15))</f>
        <v>0</v>
      </c>
      <c r="E7" s="305" t="str">
        <f>UPPER(IF($B7="","",VLOOKUP($B7,'50elő'!$A$7:$O$22,2)))</f>
        <v>SZEGEDI</v>
      </c>
      <c r="F7" s="305"/>
      <c r="G7" s="305" t="str">
        <f>IF($B7="","",VLOOKUP($B7,'50elő'!$A$7:$O$22,3))</f>
        <v>Gabriella</v>
      </c>
      <c r="H7" s="305"/>
      <c r="I7" s="246">
        <f>IF($B7="","",VLOOKUP($B7,'50elő'!$A$7:$O$22,4))</f>
        <v>0</v>
      </c>
      <c r="J7" s="193"/>
      <c r="K7" s="264">
        <v>1</v>
      </c>
      <c r="L7" s="313">
        <v>75</v>
      </c>
      <c r="M7" s="265"/>
      <c r="N7" s="206"/>
      <c r="O7" s="206"/>
      <c r="P7" s="206"/>
      <c r="Q7" s="206"/>
      <c r="R7" s="206"/>
      <c r="S7" s="206"/>
      <c r="Y7" s="257"/>
      <c r="Z7" s="257"/>
      <c r="AA7" s="257" t="s">
        <v>78</v>
      </c>
      <c r="AB7" s="261">
        <v>25</v>
      </c>
      <c r="AC7" s="261">
        <v>15</v>
      </c>
      <c r="AD7" s="261">
        <v>13</v>
      </c>
      <c r="AE7" s="261">
        <v>8</v>
      </c>
      <c r="AF7" s="261">
        <v>6</v>
      </c>
      <c r="AG7" s="261">
        <v>4</v>
      </c>
      <c r="AH7" s="261">
        <v>3</v>
      </c>
      <c r="AI7" s="261">
        <v>2</v>
      </c>
      <c r="AJ7" s="261">
        <v>1</v>
      </c>
      <c r="AK7" s="261">
        <v>0</v>
      </c>
    </row>
    <row r="8" spans="1:37" ht="12.75">
      <c r="A8" s="213"/>
      <c r="B8" s="244"/>
      <c r="C8" s="247"/>
      <c r="D8" s="247"/>
      <c r="E8" s="247"/>
      <c r="F8" s="247"/>
      <c r="G8" s="247"/>
      <c r="H8" s="247"/>
      <c r="I8" s="247"/>
      <c r="J8" s="193"/>
      <c r="K8" s="213"/>
      <c r="L8" s="314"/>
      <c r="M8" s="266"/>
      <c r="N8" s="206"/>
      <c r="O8" s="206"/>
      <c r="P8" s="206"/>
      <c r="Q8" s="206"/>
      <c r="R8" s="206"/>
      <c r="S8" s="206"/>
      <c r="Y8" s="257"/>
      <c r="Z8" s="257"/>
      <c r="AA8" s="257" t="s">
        <v>79</v>
      </c>
      <c r="AB8" s="261">
        <v>15</v>
      </c>
      <c r="AC8" s="261">
        <v>10</v>
      </c>
      <c r="AD8" s="261">
        <v>7</v>
      </c>
      <c r="AE8" s="261">
        <v>5</v>
      </c>
      <c r="AF8" s="261">
        <v>4</v>
      </c>
      <c r="AG8" s="261">
        <v>3</v>
      </c>
      <c r="AH8" s="261">
        <v>2</v>
      </c>
      <c r="AI8" s="261">
        <v>1</v>
      </c>
      <c r="AJ8" s="261">
        <v>0</v>
      </c>
      <c r="AK8" s="261">
        <v>0</v>
      </c>
    </row>
    <row r="9" spans="1:37" ht="12.75">
      <c r="A9" s="213" t="s">
        <v>58</v>
      </c>
      <c r="B9" s="243">
        <v>2</v>
      </c>
      <c r="C9" s="245" t="str">
        <f>IF($B9="","",VLOOKUP($B9,'50elő'!$A$7:$O$22,5))</f>
        <v>561120</v>
      </c>
      <c r="D9" s="245">
        <f>IF($B9="","",VLOOKUP($B9,'50elő'!$A$7:$O$22,15))</f>
        <v>0</v>
      </c>
      <c r="E9" s="305" t="str">
        <f>UPPER(IF($B9="","",VLOOKUP($B9,'50elő'!$A$7:$O$22,2)))</f>
        <v>NÁDORI</v>
      </c>
      <c r="F9" s="305"/>
      <c r="G9" s="305" t="str">
        <f>IF($B9="","",VLOOKUP($B9,'50elő'!$A$7:$O$22,3))</f>
        <v>Katalin</v>
      </c>
      <c r="H9" s="305"/>
      <c r="I9" s="246">
        <f>IF($B9="","",VLOOKUP($B9,'50elő'!$A$7:$O$22,4))</f>
        <v>0</v>
      </c>
      <c r="J9" s="193"/>
      <c r="K9" s="264">
        <v>2</v>
      </c>
      <c r="L9" s="313">
        <v>50</v>
      </c>
      <c r="M9" s="265"/>
      <c r="N9" s="206"/>
      <c r="O9" s="206"/>
      <c r="P9" s="206"/>
      <c r="Q9" s="206"/>
      <c r="R9" s="206"/>
      <c r="S9" s="206"/>
      <c r="Y9" s="257"/>
      <c r="Z9" s="257"/>
      <c r="AA9" s="257" t="s">
        <v>80</v>
      </c>
      <c r="AB9" s="261">
        <v>10</v>
      </c>
      <c r="AC9" s="261">
        <v>6</v>
      </c>
      <c r="AD9" s="261">
        <v>4</v>
      </c>
      <c r="AE9" s="261">
        <v>2</v>
      </c>
      <c r="AF9" s="261">
        <v>1</v>
      </c>
      <c r="AG9" s="261">
        <v>0</v>
      </c>
      <c r="AH9" s="261">
        <v>0</v>
      </c>
      <c r="AI9" s="261">
        <v>0</v>
      </c>
      <c r="AJ9" s="261">
        <v>0</v>
      </c>
      <c r="AK9" s="261">
        <v>0</v>
      </c>
    </row>
    <row r="10" spans="1:37" ht="12.75">
      <c r="A10" s="213"/>
      <c r="B10" s="244"/>
      <c r="C10" s="247"/>
      <c r="D10" s="247"/>
      <c r="E10" s="247"/>
      <c r="F10" s="247"/>
      <c r="G10" s="247"/>
      <c r="H10" s="247"/>
      <c r="I10" s="247"/>
      <c r="J10" s="193"/>
      <c r="K10" s="213"/>
      <c r="L10" s="314"/>
      <c r="M10" s="266"/>
      <c r="N10" s="206"/>
      <c r="O10" s="206"/>
      <c r="P10" s="206"/>
      <c r="Q10" s="206"/>
      <c r="R10" s="206"/>
      <c r="S10" s="206"/>
      <c r="Y10" s="257"/>
      <c r="Z10" s="257"/>
      <c r="AA10" s="257" t="s">
        <v>81</v>
      </c>
      <c r="AB10" s="261">
        <v>6</v>
      </c>
      <c r="AC10" s="261">
        <v>3</v>
      </c>
      <c r="AD10" s="261">
        <v>2</v>
      </c>
      <c r="AE10" s="261">
        <v>1</v>
      </c>
      <c r="AF10" s="261">
        <v>0</v>
      </c>
      <c r="AG10" s="261">
        <v>0</v>
      </c>
      <c r="AH10" s="261">
        <v>0</v>
      </c>
      <c r="AI10" s="261">
        <v>0</v>
      </c>
      <c r="AJ10" s="261">
        <v>0</v>
      </c>
      <c r="AK10" s="261">
        <v>0</v>
      </c>
    </row>
    <row r="11" spans="1:37" ht="12.75">
      <c r="A11" s="213" t="s">
        <v>59</v>
      </c>
      <c r="B11" s="243">
        <v>3</v>
      </c>
      <c r="C11" s="245" t="str">
        <f>IF($B11="","",VLOOKUP($B11,'50elő'!$A$7:$O$22,5))</f>
        <v>580106</v>
      </c>
      <c r="D11" s="245">
        <f>IF($B11="","",VLOOKUP($B11,'50elő'!$A$7:$O$22,15))</f>
        <v>0</v>
      </c>
      <c r="E11" s="305" t="str">
        <f>UPPER(IF($B11="","",VLOOKUP($B11,'50elő'!$A$7:$O$22,2)))</f>
        <v>ÚJLAKI</v>
      </c>
      <c r="F11" s="305"/>
      <c r="G11" s="305" t="str">
        <f>IF($B11="","",VLOOKUP($B11,'50elő'!$A$7:$O$22,3))</f>
        <v>Ildikó</v>
      </c>
      <c r="H11" s="305"/>
      <c r="I11" s="246">
        <f>IF($B11="","",VLOOKUP($B11,'50elő'!$A$7:$O$22,4))</f>
        <v>0</v>
      </c>
      <c r="J11" s="193"/>
      <c r="K11" s="264">
        <v>4</v>
      </c>
      <c r="L11" s="313">
        <v>35</v>
      </c>
      <c r="M11" s="265"/>
      <c r="N11" s="206"/>
      <c r="O11" s="206"/>
      <c r="P11" s="206"/>
      <c r="Q11" s="206"/>
      <c r="R11" s="206"/>
      <c r="S11" s="206"/>
      <c r="Y11" s="257"/>
      <c r="Z11" s="257"/>
      <c r="AA11" s="257" t="s">
        <v>86</v>
      </c>
      <c r="AB11" s="261">
        <v>3</v>
      </c>
      <c r="AC11" s="261">
        <v>2</v>
      </c>
      <c r="AD11" s="261">
        <v>1</v>
      </c>
      <c r="AE11" s="261">
        <v>0</v>
      </c>
      <c r="AF11" s="261">
        <v>0</v>
      </c>
      <c r="AG11" s="261">
        <v>0</v>
      </c>
      <c r="AH11" s="261">
        <v>0</v>
      </c>
      <c r="AI11" s="261">
        <v>0</v>
      </c>
      <c r="AJ11" s="261">
        <v>0</v>
      </c>
      <c r="AK11" s="261">
        <v>0</v>
      </c>
    </row>
    <row r="12" spans="1:37" ht="12.75">
      <c r="A12" s="213"/>
      <c r="B12" s="244"/>
      <c r="C12" s="247"/>
      <c r="D12" s="247"/>
      <c r="E12" s="247"/>
      <c r="F12" s="247"/>
      <c r="G12" s="247"/>
      <c r="H12" s="247"/>
      <c r="I12" s="247"/>
      <c r="J12" s="193"/>
      <c r="K12" s="241"/>
      <c r="L12" s="315"/>
      <c r="M12" s="267"/>
      <c r="Y12" s="257"/>
      <c r="Z12" s="257"/>
      <c r="AA12" s="257" t="s">
        <v>82</v>
      </c>
      <c r="AB12" s="262">
        <v>0</v>
      </c>
      <c r="AC12" s="262">
        <v>0</v>
      </c>
      <c r="AD12" s="262">
        <v>0</v>
      </c>
      <c r="AE12" s="262">
        <v>0</v>
      </c>
      <c r="AF12" s="262">
        <v>0</v>
      </c>
      <c r="AG12" s="262">
        <v>0</v>
      </c>
      <c r="AH12" s="262">
        <v>0</v>
      </c>
      <c r="AI12" s="262">
        <v>0</v>
      </c>
      <c r="AJ12" s="262">
        <v>0</v>
      </c>
      <c r="AK12" s="262">
        <v>0</v>
      </c>
    </row>
    <row r="13" spans="1:37" ht="12.75">
      <c r="A13" s="213" t="s">
        <v>64</v>
      </c>
      <c r="B13" s="243">
        <v>4</v>
      </c>
      <c r="C13" s="245" t="str">
        <f>IF($B13="","",VLOOKUP($B13,'50elő'!$A$7:$O$22,5))</f>
        <v>640702</v>
      </c>
      <c r="D13" s="245">
        <f>IF($B13="","",VLOOKUP($B13,'50elő'!$A$7:$O$22,15))</f>
        <v>0</v>
      </c>
      <c r="E13" s="305" t="str">
        <f>UPPER(IF($B13="","",VLOOKUP($B13,'50elő'!$A$7:$O$22,2)))</f>
        <v>DEME</v>
      </c>
      <c r="F13" s="305"/>
      <c r="G13" s="305" t="str">
        <f>IF($B13="","",VLOOKUP($B13,'50elő'!$A$7:$O$22,3))</f>
        <v>Márta</v>
      </c>
      <c r="H13" s="305"/>
      <c r="I13" s="246">
        <f>IF($B13="","",VLOOKUP($B13,'50elő'!$A$7:$O$22,4))</f>
        <v>0</v>
      </c>
      <c r="J13" s="193"/>
      <c r="K13" s="264">
        <v>3</v>
      </c>
      <c r="L13" s="313">
        <v>35</v>
      </c>
      <c r="M13" s="265"/>
      <c r="Y13" s="257"/>
      <c r="Z13" s="257"/>
      <c r="AA13" s="257" t="s">
        <v>83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  <c r="AG13" s="262">
        <v>0</v>
      </c>
      <c r="AH13" s="262">
        <v>0</v>
      </c>
      <c r="AI13" s="262">
        <v>0</v>
      </c>
      <c r="AJ13" s="262">
        <v>0</v>
      </c>
      <c r="AK13" s="262">
        <v>0</v>
      </c>
    </row>
    <row r="14" spans="1:37" ht="12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</row>
    <row r="15" spans="1:37" ht="12.7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</row>
    <row r="16" spans="1:37" ht="12.7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57"/>
      <c r="Z16" s="257"/>
      <c r="AA16" s="257" t="s">
        <v>57</v>
      </c>
      <c r="AB16" s="257">
        <v>300</v>
      </c>
      <c r="AC16" s="257">
        <v>250</v>
      </c>
      <c r="AD16" s="257">
        <v>220</v>
      </c>
      <c r="AE16" s="257">
        <v>180</v>
      </c>
      <c r="AF16" s="257">
        <v>160</v>
      </c>
      <c r="AG16" s="257">
        <v>150</v>
      </c>
      <c r="AH16" s="257">
        <v>140</v>
      </c>
      <c r="AI16" s="257">
        <v>130</v>
      </c>
      <c r="AJ16" s="257">
        <v>120</v>
      </c>
      <c r="AK16" s="257">
        <v>110</v>
      </c>
    </row>
    <row r="17" spans="1:37" ht="12.75">
      <c r="A17" s="193"/>
      <c r="B17" s="193"/>
      <c r="C17" s="193"/>
      <c r="D17" s="299"/>
      <c r="E17" s="299"/>
      <c r="F17" s="299"/>
      <c r="G17" s="299"/>
      <c r="H17" s="299"/>
      <c r="I17" s="299"/>
      <c r="J17" s="299"/>
      <c r="K17" s="299"/>
      <c r="L17" s="299"/>
      <c r="M17" s="193"/>
      <c r="Y17" s="257"/>
      <c r="Z17" s="257"/>
      <c r="AA17" s="257" t="s">
        <v>74</v>
      </c>
      <c r="AB17" s="257">
        <v>250</v>
      </c>
      <c r="AC17" s="257">
        <v>200</v>
      </c>
      <c r="AD17" s="257">
        <v>160</v>
      </c>
      <c r="AE17" s="257">
        <v>140</v>
      </c>
      <c r="AF17" s="257">
        <v>120</v>
      </c>
      <c r="AG17" s="257">
        <v>110</v>
      </c>
      <c r="AH17" s="257">
        <v>100</v>
      </c>
      <c r="AI17" s="257">
        <v>90</v>
      </c>
      <c r="AJ17" s="257">
        <v>80</v>
      </c>
      <c r="AK17" s="257">
        <v>70</v>
      </c>
    </row>
    <row r="18" spans="1:37" ht="18.75" customHeight="1">
      <c r="A18" s="193"/>
      <c r="B18" s="303"/>
      <c r="C18" s="303"/>
      <c r="D18" s="304" t="str">
        <f>E7</f>
        <v>SZEGEDI</v>
      </c>
      <c r="E18" s="304"/>
      <c r="F18" s="304" t="str">
        <f>E9</f>
        <v>NÁDORI</v>
      </c>
      <c r="G18" s="304"/>
      <c r="H18" s="304" t="str">
        <f>E11</f>
        <v>ÚJLAKI</v>
      </c>
      <c r="I18" s="304"/>
      <c r="J18" s="304" t="str">
        <f>E13</f>
        <v>DEME</v>
      </c>
      <c r="K18" s="304"/>
      <c r="L18" s="299"/>
      <c r="M18" s="193"/>
      <c r="Y18" s="257"/>
      <c r="Z18" s="257"/>
      <c r="AA18" s="257" t="s">
        <v>75</v>
      </c>
      <c r="AB18" s="257">
        <v>200</v>
      </c>
      <c r="AC18" s="257">
        <v>150</v>
      </c>
      <c r="AD18" s="257">
        <v>130</v>
      </c>
      <c r="AE18" s="257">
        <v>110</v>
      </c>
      <c r="AF18" s="257">
        <v>95</v>
      </c>
      <c r="AG18" s="257">
        <v>80</v>
      </c>
      <c r="AH18" s="257">
        <v>70</v>
      </c>
      <c r="AI18" s="257">
        <v>60</v>
      </c>
      <c r="AJ18" s="257">
        <v>55</v>
      </c>
      <c r="AK18" s="257">
        <v>50</v>
      </c>
    </row>
    <row r="19" spans="1:37" ht="18.75" customHeight="1">
      <c r="A19" s="248" t="s">
        <v>57</v>
      </c>
      <c r="B19" s="307" t="str">
        <f>E7</f>
        <v>SZEGEDI</v>
      </c>
      <c r="C19" s="307"/>
      <c r="D19" s="306"/>
      <c r="E19" s="306"/>
      <c r="F19" s="308" t="s">
        <v>129</v>
      </c>
      <c r="G19" s="308"/>
      <c r="H19" s="308" t="s">
        <v>123</v>
      </c>
      <c r="I19" s="308"/>
      <c r="J19" s="304" t="s">
        <v>130</v>
      </c>
      <c r="K19" s="304"/>
      <c r="L19" s="299"/>
      <c r="M19" s="193"/>
      <c r="Y19" s="257"/>
      <c r="Z19" s="257"/>
      <c r="AA19" s="257" t="s">
        <v>76</v>
      </c>
      <c r="AB19" s="257">
        <v>150</v>
      </c>
      <c r="AC19" s="257">
        <v>120</v>
      </c>
      <c r="AD19" s="257">
        <v>100</v>
      </c>
      <c r="AE19" s="257">
        <v>80</v>
      </c>
      <c r="AF19" s="257">
        <v>70</v>
      </c>
      <c r="AG19" s="257">
        <v>60</v>
      </c>
      <c r="AH19" s="257">
        <v>55</v>
      </c>
      <c r="AI19" s="257">
        <v>50</v>
      </c>
      <c r="AJ19" s="257">
        <v>45</v>
      </c>
      <c r="AK19" s="257">
        <v>40</v>
      </c>
    </row>
    <row r="20" spans="1:37" ht="18.75" customHeight="1">
      <c r="A20" s="248" t="s">
        <v>58</v>
      </c>
      <c r="B20" s="307" t="str">
        <f>E9</f>
        <v>NÁDORI</v>
      </c>
      <c r="C20" s="307"/>
      <c r="D20" s="308" t="s">
        <v>131</v>
      </c>
      <c r="E20" s="308"/>
      <c r="F20" s="306"/>
      <c r="G20" s="306"/>
      <c r="H20" s="308" t="s">
        <v>123</v>
      </c>
      <c r="I20" s="308"/>
      <c r="J20" s="308" t="s">
        <v>132</v>
      </c>
      <c r="K20" s="308"/>
      <c r="L20" s="299"/>
      <c r="M20" s="193"/>
      <c r="Y20" s="257"/>
      <c r="Z20" s="257"/>
      <c r="AA20" s="257" t="s">
        <v>77</v>
      </c>
      <c r="AB20" s="257">
        <v>120</v>
      </c>
      <c r="AC20" s="257">
        <v>90</v>
      </c>
      <c r="AD20" s="257">
        <v>65</v>
      </c>
      <c r="AE20" s="257">
        <v>55</v>
      </c>
      <c r="AF20" s="257">
        <v>50</v>
      </c>
      <c r="AG20" s="257">
        <v>45</v>
      </c>
      <c r="AH20" s="257">
        <v>40</v>
      </c>
      <c r="AI20" s="257">
        <v>35</v>
      </c>
      <c r="AJ20" s="257">
        <v>25</v>
      </c>
      <c r="AK20" s="257">
        <v>20</v>
      </c>
    </row>
    <row r="21" spans="1:37" ht="18.75" customHeight="1">
      <c r="A21" s="248" t="s">
        <v>59</v>
      </c>
      <c r="B21" s="307" t="str">
        <f>E11</f>
        <v>ÚJLAKI</v>
      </c>
      <c r="C21" s="307"/>
      <c r="D21" s="308" t="s">
        <v>124</v>
      </c>
      <c r="E21" s="308"/>
      <c r="F21" s="308" t="s">
        <v>124</v>
      </c>
      <c r="G21" s="308"/>
      <c r="H21" s="306"/>
      <c r="I21" s="306"/>
      <c r="J21" s="308" t="s">
        <v>133</v>
      </c>
      <c r="K21" s="308"/>
      <c r="L21" s="299"/>
      <c r="M21" s="193"/>
      <c r="Y21" s="257"/>
      <c r="Z21" s="257"/>
      <c r="AA21" s="257" t="s">
        <v>78</v>
      </c>
      <c r="AB21" s="257">
        <v>90</v>
      </c>
      <c r="AC21" s="257">
        <v>60</v>
      </c>
      <c r="AD21" s="257">
        <v>45</v>
      </c>
      <c r="AE21" s="257">
        <v>34</v>
      </c>
      <c r="AF21" s="257">
        <v>27</v>
      </c>
      <c r="AG21" s="257">
        <v>22</v>
      </c>
      <c r="AH21" s="257">
        <v>18</v>
      </c>
      <c r="AI21" s="257">
        <v>15</v>
      </c>
      <c r="AJ21" s="257">
        <v>12</v>
      </c>
      <c r="AK21" s="257">
        <v>9</v>
      </c>
    </row>
    <row r="22" spans="1:37" ht="18.75" customHeight="1">
      <c r="A22" s="248" t="s">
        <v>64</v>
      </c>
      <c r="B22" s="307" t="str">
        <f>E13</f>
        <v>DEME</v>
      </c>
      <c r="C22" s="307"/>
      <c r="D22" s="308" t="s">
        <v>134</v>
      </c>
      <c r="E22" s="308"/>
      <c r="F22" s="308" t="s">
        <v>135</v>
      </c>
      <c r="G22" s="308"/>
      <c r="H22" s="304" t="s">
        <v>136</v>
      </c>
      <c r="I22" s="304"/>
      <c r="J22" s="306"/>
      <c r="K22" s="306"/>
      <c r="L22" s="299"/>
      <c r="M22" s="193"/>
      <c r="Y22" s="257"/>
      <c r="Z22" s="257"/>
      <c r="AA22" s="257" t="s">
        <v>79</v>
      </c>
      <c r="AB22" s="257">
        <v>60</v>
      </c>
      <c r="AC22" s="257">
        <v>40</v>
      </c>
      <c r="AD22" s="257">
        <v>30</v>
      </c>
      <c r="AE22" s="257">
        <v>20</v>
      </c>
      <c r="AF22" s="257">
        <v>18</v>
      </c>
      <c r="AG22" s="257">
        <v>15</v>
      </c>
      <c r="AH22" s="257">
        <v>12</v>
      </c>
      <c r="AI22" s="257">
        <v>10</v>
      </c>
      <c r="AJ22" s="257">
        <v>8</v>
      </c>
      <c r="AK22" s="257">
        <v>6</v>
      </c>
    </row>
    <row r="23" spans="1:37" ht="12.7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57"/>
      <c r="Z23" s="257"/>
      <c r="AA23" s="257" t="s">
        <v>80</v>
      </c>
      <c r="AB23" s="257">
        <v>40</v>
      </c>
      <c r="AC23" s="257">
        <v>25</v>
      </c>
      <c r="AD23" s="257">
        <v>18</v>
      </c>
      <c r="AE23" s="257">
        <v>13</v>
      </c>
      <c r="AF23" s="257">
        <v>8</v>
      </c>
      <c r="AG23" s="257">
        <v>7</v>
      </c>
      <c r="AH23" s="257">
        <v>6</v>
      </c>
      <c r="AI23" s="257">
        <v>5</v>
      </c>
      <c r="AJ23" s="257">
        <v>4</v>
      </c>
      <c r="AK23" s="257">
        <v>3</v>
      </c>
    </row>
    <row r="24" spans="1:37" ht="12.7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57"/>
      <c r="Z24" s="257"/>
      <c r="AA24" s="257" t="s">
        <v>81</v>
      </c>
      <c r="AB24" s="257">
        <v>25</v>
      </c>
      <c r="AC24" s="257">
        <v>15</v>
      </c>
      <c r="AD24" s="257">
        <v>13</v>
      </c>
      <c r="AE24" s="257">
        <v>7</v>
      </c>
      <c r="AF24" s="257">
        <v>6</v>
      </c>
      <c r="AG24" s="257">
        <v>5</v>
      </c>
      <c r="AH24" s="257">
        <v>4</v>
      </c>
      <c r="AI24" s="257">
        <v>3</v>
      </c>
      <c r="AJ24" s="257">
        <v>2</v>
      </c>
      <c r="AK24" s="257">
        <v>1</v>
      </c>
    </row>
    <row r="25" spans="1:37" ht="12.7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57"/>
      <c r="Z25" s="257"/>
      <c r="AA25" s="257" t="s">
        <v>86</v>
      </c>
      <c r="AB25" s="257">
        <v>15</v>
      </c>
      <c r="AC25" s="257">
        <v>10</v>
      </c>
      <c r="AD25" s="257">
        <v>8</v>
      </c>
      <c r="AE25" s="257">
        <v>4</v>
      </c>
      <c r="AF25" s="257">
        <v>3</v>
      </c>
      <c r="AG25" s="257">
        <v>2</v>
      </c>
      <c r="AH25" s="257">
        <v>1</v>
      </c>
      <c r="AI25" s="257">
        <v>0</v>
      </c>
      <c r="AJ25" s="257">
        <v>0</v>
      </c>
      <c r="AK25" s="257">
        <v>0</v>
      </c>
    </row>
    <row r="26" spans="1:37" ht="12.7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57"/>
      <c r="Z26" s="257"/>
      <c r="AA26" s="257" t="s">
        <v>82</v>
      </c>
      <c r="AB26" s="257">
        <v>10</v>
      </c>
      <c r="AC26" s="257">
        <v>6</v>
      </c>
      <c r="AD26" s="257">
        <v>4</v>
      </c>
      <c r="AE26" s="257">
        <v>2</v>
      </c>
      <c r="AF26" s="257">
        <v>1</v>
      </c>
      <c r="AG26" s="257">
        <v>0</v>
      </c>
      <c r="AH26" s="257">
        <v>0</v>
      </c>
      <c r="AI26" s="257">
        <v>0</v>
      </c>
      <c r="AJ26" s="257">
        <v>0</v>
      </c>
      <c r="AK26" s="257">
        <v>0</v>
      </c>
    </row>
    <row r="27" spans="1:37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57"/>
      <c r="Z27" s="257"/>
      <c r="AA27" s="257" t="s">
        <v>83</v>
      </c>
      <c r="AB27" s="257">
        <v>3</v>
      </c>
      <c r="AC27" s="257">
        <v>2</v>
      </c>
      <c r="AD27" s="257">
        <v>1</v>
      </c>
      <c r="AE27" s="257">
        <v>0</v>
      </c>
      <c r="AF27" s="257">
        <v>0</v>
      </c>
      <c r="AG27" s="257">
        <v>0</v>
      </c>
      <c r="AH27" s="257">
        <v>0</v>
      </c>
      <c r="AI27" s="257">
        <v>0</v>
      </c>
      <c r="AJ27" s="257">
        <v>0</v>
      </c>
      <c r="AK27" s="257">
        <v>0</v>
      </c>
    </row>
    <row r="28" spans="1:13" ht="12.7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13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13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9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3"/>
      <c r="O32" s="206"/>
      <c r="P32" s="206"/>
      <c r="Q32" s="206"/>
      <c r="R32" s="206"/>
      <c r="S32" s="206"/>
    </row>
    <row r="33" spans="1:19" ht="12.75">
      <c r="A33" s="110" t="s">
        <v>38</v>
      </c>
      <c r="B33" s="111"/>
      <c r="C33" s="165"/>
      <c r="D33" s="220" t="s">
        <v>2</v>
      </c>
      <c r="E33" s="221" t="s">
        <v>40</v>
      </c>
      <c r="F33" s="239"/>
      <c r="G33" s="220" t="s">
        <v>2</v>
      </c>
      <c r="H33" s="221" t="s">
        <v>49</v>
      </c>
      <c r="I33" s="119"/>
      <c r="J33" s="221" t="s">
        <v>50</v>
      </c>
      <c r="K33" s="118" t="s">
        <v>51</v>
      </c>
      <c r="L33" s="31"/>
      <c r="M33" s="239"/>
      <c r="O33" s="206"/>
      <c r="P33" s="214"/>
      <c r="Q33" s="214"/>
      <c r="R33" s="215"/>
      <c r="S33" s="206"/>
    </row>
    <row r="34" spans="1:19" ht="12.75">
      <c r="A34" s="196" t="s">
        <v>39</v>
      </c>
      <c r="B34" s="197"/>
      <c r="C34" s="198"/>
      <c r="D34" s="222"/>
      <c r="E34" s="309"/>
      <c r="F34" s="309"/>
      <c r="G34" s="233" t="s">
        <v>3</v>
      </c>
      <c r="H34" s="197"/>
      <c r="I34" s="223"/>
      <c r="J34" s="234"/>
      <c r="K34" s="194" t="s">
        <v>41</v>
      </c>
      <c r="L34" s="240"/>
      <c r="M34" s="224"/>
      <c r="O34" s="206"/>
      <c r="P34" s="216"/>
      <c r="Q34" s="216"/>
      <c r="R34" s="217"/>
      <c r="S34" s="206"/>
    </row>
    <row r="35" spans="1:19" ht="12.75">
      <c r="A35" s="199" t="s">
        <v>48</v>
      </c>
      <c r="B35" s="117"/>
      <c r="C35" s="200"/>
      <c r="D35" s="225"/>
      <c r="E35" s="310"/>
      <c r="F35" s="310"/>
      <c r="G35" s="235" t="s">
        <v>4</v>
      </c>
      <c r="H35" s="226"/>
      <c r="I35" s="227"/>
      <c r="J35" s="82"/>
      <c r="K35" s="237"/>
      <c r="L35" s="192"/>
      <c r="M35" s="232"/>
      <c r="O35" s="206"/>
      <c r="P35" s="217"/>
      <c r="Q35" s="218"/>
      <c r="R35" s="217"/>
      <c r="S35" s="206"/>
    </row>
    <row r="36" spans="1:19" ht="12.75">
      <c r="A36" s="132"/>
      <c r="B36" s="133"/>
      <c r="C36" s="134"/>
      <c r="D36" s="225"/>
      <c r="E36" s="229"/>
      <c r="F36" s="230"/>
      <c r="G36" s="235" t="s">
        <v>5</v>
      </c>
      <c r="H36" s="226"/>
      <c r="I36" s="227"/>
      <c r="J36" s="82"/>
      <c r="K36" s="194" t="s">
        <v>42</v>
      </c>
      <c r="L36" s="240"/>
      <c r="M36" s="224"/>
      <c r="O36" s="206"/>
      <c r="P36" s="216"/>
      <c r="Q36" s="216"/>
      <c r="R36" s="217"/>
      <c r="S36" s="206"/>
    </row>
    <row r="37" spans="1:19" ht="12.75">
      <c r="A37" s="112"/>
      <c r="B37" s="163"/>
      <c r="C37" s="113"/>
      <c r="D37" s="225"/>
      <c r="E37" s="229"/>
      <c r="F37" s="230"/>
      <c r="G37" s="235" t="s">
        <v>6</v>
      </c>
      <c r="H37" s="226"/>
      <c r="I37" s="227"/>
      <c r="J37" s="82"/>
      <c r="K37" s="238"/>
      <c r="L37" s="230"/>
      <c r="M37" s="228"/>
      <c r="O37" s="206"/>
      <c r="P37" s="217"/>
      <c r="Q37" s="218"/>
      <c r="R37" s="217"/>
      <c r="S37" s="206"/>
    </row>
    <row r="38" spans="1:19" ht="12.75">
      <c r="A38" s="121"/>
      <c r="B38" s="135"/>
      <c r="C38" s="164"/>
      <c r="D38" s="225"/>
      <c r="E38" s="229"/>
      <c r="F38" s="230"/>
      <c r="G38" s="235" t="s">
        <v>7</v>
      </c>
      <c r="H38" s="226"/>
      <c r="I38" s="227"/>
      <c r="J38" s="82"/>
      <c r="K38" s="199"/>
      <c r="L38" s="192"/>
      <c r="M38" s="232"/>
      <c r="O38" s="206"/>
      <c r="P38" s="217"/>
      <c r="Q38" s="218"/>
      <c r="R38" s="217"/>
      <c r="S38" s="206"/>
    </row>
    <row r="39" spans="1:19" ht="12.75">
      <c r="A39" s="122"/>
      <c r="B39" s="138"/>
      <c r="C39" s="113"/>
      <c r="D39" s="225"/>
      <c r="E39" s="229"/>
      <c r="F39" s="230"/>
      <c r="G39" s="235" t="s">
        <v>8</v>
      </c>
      <c r="H39" s="226"/>
      <c r="I39" s="227"/>
      <c r="J39" s="82"/>
      <c r="K39" s="194" t="s">
        <v>31</v>
      </c>
      <c r="L39" s="240"/>
      <c r="M39" s="224"/>
      <c r="O39" s="206"/>
      <c r="P39" s="216"/>
      <c r="Q39" s="216"/>
      <c r="R39" s="217"/>
      <c r="S39" s="206"/>
    </row>
    <row r="40" spans="1:19" ht="12.75">
      <c r="A40" s="122"/>
      <c r="B40" s="138"/>
      <c r="C40" s="130"/>
      <c r="D40" s="225"/>
      <c r="E40" s="229"/>
      <c r="F40" s="230"/>
      <c r="G40" s="235" t="s">
        <v>9</v>
      </c>
      <c r="H40" s="226"/>
      <c r="I40" s="227"/>
      <c r="J40" s="82"/>
      <c r="K40" s="238"/>
      <c r="L40" s="230"/>
      <c r="M40" s="228"/>
      <c r="O40" s="206"/>
      <c r="P40" s="217"/>
      <c r="Q40" s="218"/>
      <c r="R40" s="217"/>
      <c r="S40" s="206"/>
    </row>
    <row r="41" spans="1:19" ht="12.75">
      <c r="A41" s="123"/>
      <c r="B41" s="120"/>
      <c r="C41" s="131"/>
      <c r="D41" s="231"/>
      <c r="E41" s="114"/>
      <c r="F41" s="192"/>
      <c r="G41" s="236" t="s">
        <v>10</v>
      </c>
      <c r="H41" s="117"/>
      <c r="I41" s="195"/>
      <c r="J41" s="115"/>
      <c r="K41" s="199" t="str">
        <f>M4</f>
        <v>Kádár László</v>
      </c>
      <c r="L41" s="192"/>
      <c r="M41" s="232"/>
      <c r="O41" s="206"/>
      <c r="P41" s="217"/>
      <c r="Q41" s="218"/>
      <c r="R41" s="219"/>
      <c r="S41" s="206"/>
    </row>
    <row r="42" spans="15:19" ht="12.75">
      <c r="O42" s="206"/>
      <c r="P42" s="206"/>
      <c r="Q42" s="206"/>
      <c r="R42" s="206"/>
      <c r="S42" s="206"/>
    </row>
    <row r="43" spans="15:19" ht="12.75">
      <c r="O43" s="206"/>
      <c r="P43" s="206"/>
      <c r="Q43" s="206"/>
      <c r="R43" s="206"/>
      <c r="S43" s="206"/>
    </row>
  </sheetData>
  <sheetProtection/>
  <mergeCells count="37">
    <mergeCell ref="B22:C22"/>
    <mergeCell ref="J18:K18"/>
    <mergeCell ref="D22:E22"/>
    <mergeCell ref="F22:G22"/>
    <mergeCell ref="H22:I22"/>
    <mergeCell ref="J19:K19"/>
    <mergeCell ref="J20:K20"/>
    <mergeCell ref="J21:K21"/>
    <mergeCell ref="J22:K22"/>
    <mergeCell ref="B21:C21"/>
    <mergeCell ref="E34:F34"/>
    <mergeCell ref="E35:F35"/>
    <mergeCell ref="E7:F7"/>
    <mergeCell ref="E9:F9"/>
    <mergeCell ref="E11:F11"/>
    <mergeCell ref="E13:F13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</mergeCells>
  <conditionalFormatting sqref="E7 E9 E11 E13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B7" sqref="B7:E10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9" customWidth="1"/>
    <col min="5" max="5" width="10.7109375" style="285" customWidth="1"/>
    <col min="6" max="6" width="6.140625" style="88" hidden="1" customWidth="1"/>
    <col min="7" max="7" width="35.0039062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Szentes Béla Emlékverseny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296" t="str">
        <f>Altalanos!$B$8</f>
        <v>Ne65+</v>
      </c>
      <c r="D2" s="99"/>
      <c r="E2" s="159" t="s">
        <v>32</v>
      </c>
      <c r="F2" s="89"/>
      <c r="G2" s="89"/>
      <c r="H2" s="277"/>
      <c r="I2" s="277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0" t="s">
        <v>45</v>
      </c>
      <c r="B3" s="275"/>
      <c r="C3" s="275"/>
      <c r="D3" s="275"/>
      <c r="E3" s="275"/>
      <c r="F3" s="275"/>
      <c r="G3" s="275"/>
      <c r="H3" s="275"/>
      <c r="I3" s="276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287" t="s">
        <v>28</v>
      </c>
      <c r="I4" s="282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2020.07.17-19.</v>
      </c>
      <c r="B5" s="153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3" t="str">
        <f>Altalanos!$E$10</f>
        <v>Kádár László</v>
      </c>
      <c r="I5" s="288"/>
      <c r="J5" s="106"/>
      <c r="K5" s="81"/>
      <c r="L5" s="81"/>
      <c r="M5" s="81"/>
      <c r="N5" s="106"/>
      <c r="O5" s="87"/>
      <c r="P5" s="87"/>
      <c r="Q5" s="291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93</v>
      </c>
      <c r="H6" s="278" t="s">
        <v>35</v>
      </c>
      <c r="I6" s="279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>
      <c r="A7" s="147">
        <v>1</v>
      </c>
      <c r="B7" s="90" t="s">
        <v>112</v>
      </c>
      <c r="C7" s="90" t="s">
        <v>113</v>
      </c>
      <c r="D7" s="91"/>
      <c r="E7" s="162" t="s">
        <v>114</v>
      </c>
      <c r="F7" s="271"/>
      <c r="G7" s="272"/>
      <c r="H7" s="91"/>
      <c r="I7" s="91"/>
      <c r="J7" s="144"/>
      <c r="K7" s="142"/>
      <c r="L7" s="146"/>
      <c r="M7" s="142"/>
      <c r="N7" s="137"/>
      <c r="O7" s="293"/>
      <c r="P7" s="108"/>
      <c r="Q7" s="92"/>
    </row>
    <row r="8" spans="1:17" s="11" customFormat="1" ht="18.75" customHeight="1">
      <c r="A8" s="147">
        <v>2</v>
      </c>
      <c r="B8" s="90" t="s">
        <v>115</v>
      </c>
      <c r="C8" s="90" t="s">
        <v>116</v>
      </c>
      <c r="D8" s="91"/>
      <c r="E8" s="162" t="s">
        <v>140</v>
      </c>
      <c r="F8" s="273"/>
      <c r="G8" s="274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90" t="s">
        <v>117</v>
      </c>
      <c r="C9" s="90" t="s">
        <v>105</v>
      </c>
      <c r="D9" s="91"/>
      <c r="E9" s="162" t="s">
        <v>118</v>
      </c>
      <c r="F9" s="273"/>
      <c r="G9" s="274"/>
      <c r="H9" s="91"/>
      <c r="I9" s="91"/>
      <c r="J9" s="144"/>
      <c r="K9" s="142"/>
      <c r="L9" s="146"/>
      <c r="M9" s="142"/>
      <c r="N9" s="137"/>
      <c r="O9" s="91"/>
      <c r="P9" s="284"/>
      <c r="Q9" s="167"/>
    </row>
    <row r="10" spans="1:17" s="11" customFormat="1" ht="18.75" customHeight="1">
      <c r="A10" s="147">
        <v>4</v>
      </c>
      <c r="B10" s="90" t="s">
        <v>119</v>
      </c>
      <c r="C10" s="90" t="s">
        <v>120</v>
      </c>
      <c r="D10" s="91"/>
      <c r="E10" s="162" t="s">
        <v>121</v>
      </c>
      <c r="F10" s="273"/>
      <c r="G10" s="274"/>
      <c r="H10" s="91"/>
      <c r="I10" s="91"/>
      <c r="J10" s="144"/>
      <c r="K10" s="142"/>
      <c r="L10" s="146"/>
      <c r="M10" s="142"/>
      <c r="N10" s="137"/>
      <c r="O10" s="91"/>
      <c r="P10" s="283"/>
      <c r="Q10" s="280"/>
    </row>
    <row r="11" spans="1:17" s="11" customFormat="1" ht="18.75" customHeight="1">
      <c r="A11" s="147">
        <v>5</v>
      </c>
      <c r="B11" s="90"/>
      <c r="C11" s="90"/>
      <c r="D11" s="91"/>
      <c r="E11" s="162"/>
      <c r="F11" s="273"/>
      <c r="G11" s="274"/>
      <c r="H11" s="91"/>
      <c r="I11" s="91"/>
      <c r="J11" s="144"/>
      <c r="K11" s="142"/>
      <c r="L11" s="146"/>
      <c r="M11" s="142"/>
      <c r="N11" s="137"/>
      <c r="O11" s="91"/>
      <c r="P11" s="283"/>
      <c r="Q11" s="280"/>
    </row>
    <row r="12" spans="1:17" s="11" customFormat="1" ht="18.75" customHeight="1">
      <c r="A12" s="147">
        <v>6</v>
      </c>
      <c r="B12" s="90"/>
      <c r="C12" s="90"/>
      <c r="D12" s="91"/>
      <c r="E12" s="162"/>
      <c r="F12" s="273"/>
      <c r="G12" s="274"/>
      <c r="H12" s="91"/>
      <c r="I12" s="91"/>
      <c r="J12" s="144"/>
      <c r="K12" s="142"/>
      <c r="L12" s="146"/>
      <c r="M12" s="142"/>
      <c r="N12" s="137"/>
      <c r="O12" s="91"/>
      <c r="P12" s="283"/>
      <c r="Q12" s="280"/>
    </row>
    <row r="13" spans="1:17" s="11" customFormat="1" ht="18.75" customHeight="1">
      <c r="A13" s="147">
        <v>7</v>
      </c>
      <c r="B13" s="90"/>
      <c r="C13" s="90"/>
      <c r="D13" s="91"/>
      <c r="E13" s="162"/>
      <c r="F13" s="273"/>
      <c r="G13" s="274"/>
      <c r="H13" s="91"/>
      <c r="I13" s="91"/>
      <c r="J13" s="144"/>
      <c r="K13" s="142"/>
      <c r="L13" s="146"/>
      <c r="M13" s="142"/>
      <c r="N13" s="137"/>
      <c r="O13" s="91"/>
      <c r="P13" s="283"/>
      <c r="Q13" s="280"/>
    </row>
    <row r="14" spans="1:17" s="11" customFormat="1" ht="18.75" customHeight="1">
      <c r="A14" s="147">
        <v>8</v>
      </c>
      <c r="B14" s="90"/>
      <c r="C14" s="90"/>
      <c r="D14" s="91"/>
      <c r="E14" s="162"/>
      <c r="F14" s="273"/>
      <c r="G14" s="274"/>
      <c r="H14" s="91"/>
      <c r="I14" s="91"/>
      <c r="J14" s="144"/>
      <c r="K14" s="142"/>
      <c r="L14" s="146"/>
      <c r="M14" s="142"/>
      <c r="N14" s="137"/>
      <c r="O14" s="91"/>
      <c r="P14" s="283"/>
      <c r="Q14" s="280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292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294"/>
      <c r="F28" s="289"/>
      <c r="G28" s="290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295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286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81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81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81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103">IF(Q40="",999,Q40)</f>
        <v>999</v>
      </c>
      <c r="M40" s="169">
        <f aca="true" t="shared" si="1" ref="M40:M103">IF(P40=999,999,1)</f>
        <v>999</v>
      </c>
      <c r="N40" s="167"/>
      <c r="O40" s="140"/>
      <c r="P40" s="108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81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81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81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81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81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81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81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81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81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81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81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81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81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81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81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81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81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81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81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81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81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81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81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81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81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81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81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81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81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81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81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81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81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81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81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81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81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81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81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81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81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81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81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81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81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81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81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81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81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81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81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81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81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81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81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81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81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81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81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81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81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81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81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81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aca="true" t="shared" si="3" ref="L104:L156">IF(Q104="",999,Q104)</f>
        <v>999</v>
      </c>
      <c r="M104" s="169">
        <f aca="true" t="shared" si="4" ref="M104:M156">IF(P104=999,999,1)</f>
        <v>999</v>
      </c>
      <c r="N104" s="167"/>
      <c r="O104" s="140"/>
      <c r="P104" s="108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81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81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81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81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81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81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81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81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81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81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81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81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81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81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81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81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81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81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81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81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81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81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81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81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81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81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81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81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81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81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ht="12.75">
      <c r="A135" s="147">
        <v>129</v>
      </c>
      <c r="B135" s="90"/>
      <c r="C135" s="90"/>
      <c r="D135" s="91"/>
      <c r="E135" s="162"/>
      <c r="F135" s="107"/>
      <c r="G135" s="107"/>
      <c r="H135" s="281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ht="12.75">
      <c r="A136" s="147">
        <v>130</v>
      </c>
      <c r="B136" s="90"/>
      <c r="C136" s="90"/>
      <c r="D136" s="91"/>
      <c r="E136" s="162"/>
      <c r="F136" s="107"/>
      <c r="G136" s="107"/>
      <c r="H136" s="281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ht="12.75">
      <c r="A137" s="147">
        <v>131</v>
      </c>
      <c r="B137" s="90"/>
      <c r="C137" s="90"/>
      <c r="D137" s="91"/>
      <c r="E137" s="162"/>
      <c r="F137" s="107"/>
      <c r="G137" s="107"/>
      <c r="H137" s="281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ht="12.75">
      <c r="A138" s="147">
        <v>132</v>
      </c>
      <c r="B138" s="90"/>
      <c r="C138" s="90"/>
      <c r="D138" s="91"/>
      <c r="E138" s="162"/>
      <c r="F138" s="107"/>
      <c r="G138" s="107"/>
      <c r="H138" s="281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ht="12.75">
      <c r="A139" s="147">
        <v>133</v>
      </c>
      <c r="B139" s="90"/>
      <c r="C139" s="90"/>
      <c r="D139" s="91"/>
      <c r="E139" s="162"/>
      <c r="F139" s="107"/>
      <c r="G139" s="107"/>
      <c r="H139" s="281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ht="12.75">
      <c r="A140" s="147">
        <v>134</v>
      </c>
      <c r="B140" s="90"/>
      <c r="C140" s="90"/>
      <c r="D140" s="91"/>
      <c r="E140" s="162"/>
      <c r="F140" s="107"/>
      <c r="G140" s="107"/>
      <c r="H140" s="281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ht="12.75">
      <c r="A141" s="147">
        <v>135</v>
      </c>
      <c r="B141" s="90"/>
      <c r="C141" s="90"/>
      <c r="D141" s="91"/>
      <c r="E141" s="162"/>
      <c r="F141" s="107"/>
      <c r="G141" s="107"/>
      <c r="H141" s="281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ht="12.75">
      <c r="A142" s="147">
        <v>136</v>
      </c>
      <c r="B142" s="90"/>
      <c r="C142" s="90"/>
      <c r="D142" s="91"/>
      <c r="E142" s="162"/>
      <c r="F142" s="107"/>
      <c r="G142" s="107"/>
      <c r="H142" s="281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ht="12.75">
      <c r="A143" s="147">
        <v>137</v>
      </c>
      <c r="B143" s="90"/>
      <c r="C143" s="90"/>
      <c r="D143" s="91"/>
      <c r="E143" s="162"/>
      <c r="F143" s="107"/>
      <c r="G143" s="107"/>
      <c r="H143" s="281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ht="12.75">
      <c r="A144" s="147">
        <v>138</v>
      </c>
      <c r="B144" s="90"/>
      <c r="C144" s="90"/>
      <c r="D144" s="91"/>
      <c r="E144" s="162"/>
      <c r="F144" s="107"/>
      <c r="G144" s="107"/>
      <c r="H144" s="281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ht="12.75">
      <c r="A145" s="147">
        <v>139</v>
      </c>
      <c r="B145" s="90"/>
      <c r="C145" s="90"/>
      <c r="D145" s="91"/>
      <c r="E145" s="162"/>
      <c r="F145" s="107"/>
      <c r="G145" s="107"/>
      <c r="H145" s="281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ht="12.75">
      <c r="A146" s="147">
        <v>140</v>
      </c>
      <c r="B146" s="90"/>
      <c r="C146" s="90"/>
      <c r="D146" s="91"/>
      <c r="E146" s="162"/>
      <c r="F146" s="107"/>
      <c r="G146" s="107"/>
      <c r="H146" s="281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ht="12.75">
      <c r="A147" s="147">
        <v>141</v>
      </c>
      <c r="B147" s="90"/>
      <c r="C147" s="90"/>
      <c r="D147" s="91"/>
      <c r="E147" s="162"/>
      <c r="F147" s="107"/>
      <c r="G147" s="107"/>
      <c r="H147" s="281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ht="12.75">
      <c r="A148" s="147">
        <v>142</v>
      </c>
      <c r="B148" s="90"/>
      <c r="C148" s="90"/>
      <c r="D148" s="91"/>
      <c r="E148" s="162"/>
      <c r="F148" s="107"/>
      <c r="G148" s="107"/>
      <c r="H148" s="281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ht="12.75">
      <c r="A149" s="147">
        <v>143</v>
      </c>
      <c r="B149" s="90"/>
      <c r="C149" s="90"/>
      <c r="D149" s="91"/>
      <c r="E149" s="162"/>
      <c r="F149" s="107"/>
      <c r="G149" s="107"/>
      <c r="H149" s="281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ht="12.75">
      <c r="A150" s="147">
        <v>144</v>
      </c>
      <c r="B150" s="90"/>
      <c r="C150" s="90"/>
      <c r="D150" s="91"/>
      <c r="E150" s="162"/>
      <c r="F150" s="107"/>
      <c r="G150" s="107"/>
      <c r="H150" s="281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ht="12.75">
      <c r="A151" s="147">
        <v>145</v>
      </c>
      <c r="B151" s="90"/>
      <c r="C151" s="90"/>
      <c r="D151" s="91"/>
      <c r="E151" s="162"/>
      <c r="F151" s="107"/>
      <c r="G151" s="107"/>
      <c r="H151" s="281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ht="12.75">
      <c r="A152" s="147">
        <v>146</v>
      </c>
      <c r="B152" s="90"/>
      <c r="C152" s="90"/>
      <c r="D152" s="91"/>
      <c r="E152" s="162"/>
      <c r="F152" s="107"/>
      <c r="G152" s="107"/>
      <c r="H152" s="281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ht="12.75">
      <c r="A153" s="147">
        <v>147</v>
      </c>
      <c r="B153" s="90"/>
      <c r="C153" s="90"/>
      <c r="D153" s="91"/>
      <c r="E153" s="162"/>
      <c r="F153" s="107"/>
      <c r="G153" s="107"/>
      <c r="H153" s="281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ht="12.75">
      <c r="A154" s="147">
        <v>148</v>
      </c>
      <c r="B154" s="90"/>
      <c r="C154" s="90"/>
      <c r="D154" s="91"/>
      <c r="E154" s="162"/>
      <c r="F154" s="107"/>
      <c r="G154" s="107"/>
      <c r="H154" s="281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ht="12.75">
      <c r="A155" s="147">
        <v>149</v>
      </c>
      <c r="B155" s="90"/>
      <c r="C155" s="90"/>
      <c r="D155" s="91"/>
      <c r="E155" s="162"/>
      <c r="F155" s="107"/>
      <c r="G155" s="107"/>
      <c r="H155" s="281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ht="12.75">
      <c r="A156" s="147">
        <v>150</v>
      </c>
      <c r="B156" s="90"/>
      <c r="C156" s="90"/>
      <c r="D156" s="91"/>
      <c r="E156" s="162"/>
      <c r="F156" s="107"/>
      <c r="G156" s="107"/>
      <c r="H156" s="281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3">
    <tabColor indexed="11"/>
  </sheetPr>
  <dimension ref="A1:AK43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301" t="str">
        <f>Altalanos!$A$6</f>
        <v>Szentes Béla Emlékverseny</v>
      </c>
      <c r="B1" s="301"/>
      <c r="C1" s="301"/>
      <c r="D1" s="301"/>
      <c r="E1" s="301"/>
      <c r="F1" s="301"/>
      <c r="G1" s="177"/>
      <c r="H1" s="180" t="s">
        <v>47</v>
      </c>
      <c r="I1" s="178"/>
      <c r="J1" s="179"/>
      <c r="L1" s="181"/>
      <c r="M1" s="202"/>
      <c r="N1" s="204"/>
      <c r="O1" s="204" t="s">
        <v>11</v>
      </c>
      <c r="P1" s="204"/>
      <c r="Q1" s="205"/>
      <c r="R1" s="204"/>
      <c r="S1" s="206"/>
      <c r="AB1" s="263" t="e">
        <f>IF(Y5=1,CONCATENATE(VLOOKUP(Y3,AA16:AH27,2)),CONCATENATE(VLOOKUP(Y3,AA2:AK13,2)))</f>
        <v>#N/A</v>
      </c>
      <c r="AC1" s="263" t="e">
        <f>IF(Y5=1,CONCATENATE(VLOOKUP(Y3,AA16:AK27,3)),CONCATENATE(VLOOKUP(Y3,AA2:AK13,3)))</f>
        <v>#N/A</v>
      </c>
      <c r="AD1" s="263" t="e">
        <f>IF(Y5=1,CONCATENATE(VLOOKUP(Y3,AA16:AK27,4)),CONCATENATE(VLOOKUP(Y3,AA2:AK13,4)))</f>
        <v>#N/A</v>
      </c>
      <c r="AE1" s="263" t="e">
        <f>IF(Y5=1,CONCATENATE(VLOOKUP(Y3,AA16:AK27,5)),CONCATENATE(VLOOKUP(Y3,AA2:AK13,5)))</f>
        <v>#N/A</v>
      </c>
      <c r="AF1" s="263" t="e">
        <f>IF(Y5=1,CONCATENATE(VLOOKUP(Y3,AA16:AK27,6)),CONCATENATE(VLOOKUP(Y3,AA2:AK13,6)))</f>
        <v>#N/A</v>
      </c>
      <c r="AG1" s="263" t="e">
        <f>IF(Y5=1,CONCATENATE(VLOOKUP(Y3,AA16:AK27,7)),CONCATENATE(VLOOKUP(Y3,AA2:AK13,7)))</f>
        <v>#N/A</v>
      </c>
      <c r="AH1" s="263" t="e">
        <f>IF(Y5=1,CONCATENATE(VLOOKUP(Y3,AA16:AK27,8)),CONCATENATE(VLOOKUP(Y3,AA2:AK13,8)))</f>
        <v>#N/A</v>
      </c>
      <c r="AI1" s="263" t="e">
        <f>IF(Y5=1,CONCATENATE(VLOOKUP(Y3,AA16:AK27,9)),CONCATENATE(VLOOKUP(Y3,AA2:AK13,9)))</f>
        <v>#N/A</v>
      </c>
      <c r="AJ1" s="263" t="e">
        <f>IF(Y5=1,CONCATENATE(VLOOKUP(Y3,AA16:AK27,10)),CONCATENATE(VLOOKUP(Y3,AA2:AK13,10)))</f>
        <v>#N/A</v>
      </c>
      <c r="AK1" s="263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297" t="str">
        <f>Altalanos!$B$8</f>
        <v>Ne65+</v>
      </c>
      <c r="F2" s="183"/>
      <c r="G2" s="184"/>
      <c r="H2" s="185"/>
      <c r="I2" s="185"/>
      <c r="J2" s="186"/>
      <c r="K2" s="181"/>
      <c r="L2" s="181"/>
      <c r="M2" s="203"/>
      <c r="N2" s="207"/>
      <c r="O2" s="208"/>
      <c r="P2" s="207"/>
      <c r="Q2" s="208"/>
      <c r="R2" s="207"/>
      <c r="S2" s="206"/>
      <c r="Y2" s="258"/>
      <c r="Z2" s="257"/>
      <c r="AA2" s="257" t="s">
        <v>57</v>
      </c>
      <c r="AB2" s="261">
        <v>150</v>
      </c>
      <c r="AC2" s="261">
        <v>120</v>
      </c>
      <c r="AD2" s="261">
        <v>100</v>
      </c>
      <c r="AE2" s="261">
        <v>80</v>
      </c>
      <c r="AF2" s="261">
        <v>70</v>
      </c>
      <c r="AG2" s="261">
        <v>60</v>
      </c>
      <c r="AH2" s="261">
        <v>55</v>
      </c>
      <c r="AI2" s="261">
        <v>50</v>
      </c>
      <c r="AJ2" s="261">
        <v>45</v>
      </c>
      <c r="AK2" s="26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/>
      <c r="M3" s="50" t="s">
        <v>28</v>
      </c>
      <c r="N3" s="210"/>
      <c r="O3" s="209"/>
      <c r="P3" s="210"/>
      <c r="Q3" s="249" t="s">
        <v>65</v>
      </c>
      <c r="R3" s="250" t="s">
        <v>71</v>
      </c>
      <c r="S3" s="250" t="s">
        <v>66</v>
      </c>
      <c r="Y3" s="257">
        <f>IF(H4="OB","A",IF(H4="IX","W",H4))</f>
        <v>0</v>
      </c>
      <c r="Z3" s="257"/>
      <c r="AA3" s="257" t="s">
        <v>74</v>
      </c>
      <c r="AB3" s="261">
        <v>120</v>
      </c>
      <c r="AC3" s="261">
        <v>90</v>
      </c>
      <c r="AD3" s="261">
        <v>65</v>
      </c>
      <c r="AE3" s="261">
        <v>55</v>
      </c>
      <c r="AF3" s="261">
        <v>50</v>
      </c>
      <c r="AG3" s="261">
        <v>45</v>
      </c>
      <c r="AH3" s="261">
        <v>40</v>
      </c>
      <c r="AI3" s="261">
        <v>35</v>
      </c>
      <c r="AJ3" s="261">
        <v>25</v>
      </c>
      <c r="AK3" s="261">
        <v>20</v>
      </c>
    </row>
    <row r="4" spans="1:37" ht="13.5" thickBot="1">
      <c r="A4" s="302" t="str">
        <f>Altalanos!$A$10</f>
        <v>2020.07.17-19.</v>
      </c>
      <c r="B4" s="302"/>
      <c r="C4" s="302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259"/>
      <c r="M4" s="191" t="str">
        <f>Altalanos!$E$10</f>
        <v>Kádár László</v>
      </c>
      <c r="N4" s="211"/>
      <c r="O4" s="212"/>
      <c r="P4" s="211"/>
      <c r="Q4" s="251" t="s">
        <v>72</v>
      </c>
      <c r="R4" s="252" t="s">
        <v>67</v>
      </c>
      <c r="S4" s="252" t="s">
        <v>68</v>
      </c>
      <c r="Y4" s="257"/>
      <c r="Z4" s="257"/>
      <c r="AA4" s="257" t="s">
        <v>75</v>
      </c>
      <c r="AB4" s="261">
        <v>90</v>
      </c>
      <c r="AC4" s="261">
        <v>60</v>
      </c>
      <c r="AD4" s="261">
        <v>45</v>
      </c>
      <c r="AE4" s="261">
        <v>34</v>
      </c>
      <c r="AF4" s="261">
        <v>27</v>
      </c>
      <c r="AG4" s="261">
        <v>22</v>
      </c>
      <c r="AH4" s="261">
        <v>18</v>
      </c>
      <c r="AI4" s="261">
        <v>15</v>
      </c>
      <c r="AJ4" s="261">
        <v>12</v>
      </c>
      <c r="AK4" s="261">
        <v>9</v>
      </c>
    </row>
    <row r="5" spans="1:37" ht="12.75">
      <c r="A5" s="31"/>
      <c r="B5" s="31" t="s">
        <v>44</v>
      </c>
      <c r="C5" s="201" t="s">
        <v>55</v>
      </c>
      <c r="D5" s="31" t="s">
        <v>38</v>
      </c>
      <c r="E5" s="31" t="s">
        <v>60</v>
      </c>
      <c r="F5" s="31"/>
      <c r="G5" s="31" t="s">
        <v>26</v>
      </c>
      <c r="H5" s="31"/>
      <c r="I5" s="31" t="s">
        <v>29</v>
      </c>
      <c r="J5" s="31"/>
      <c r="K5" s="242" t="s">
        <v>61</v>
      </c>
      <c r="L5" s="242" t="s">
        <v>62</v>
      </c>
      <c r="M5" s="242" t="s">
        <v>63</v>
      </c>
      <c r="N5" s="206"/>
      <c r="O5" s="206"/>
      <c r="P5" s="206"/>
      <c r="Q5" s="253" t="s">
        <v>73</v>
      </c>
      <c r="R5" s="254" t="s">
        <v>69</v>
      </c>
      <c r="S5" s="254" t="s">
        <v>70</v>
      </c>
      <c r="Y5" s="257">
        <f>IF(OR(Altalanos!$A$8="F1",Altalanos!$A$8="F2",Altalanos!$A$8="N1",Altalanos!$A$8="N2"),1,2)</f>
        <v>2</v>
      </c>
      <c r="Z5" s="257"/>
      <c r="AA5" s="257" t="s">
        <v>76</v>
      </c>
      <c r="AB5" s="261">
        <v>60</v>
      </c>
      <c r="AC5" s="261">
        <v>40</v>
      </c>
      <c r="AD5" s="261">
        <v>30</v>
      </c>
      <c r="AE5" s="261">
        <v>20</v>
      </c>
      <c r="AF5" s="261">
        <v>18</v>
      </c>
      <c r="AG5" s="261">
        <v>15</v>
      </c>
      <c r="AH5" s="261">
        <v>12</v>
      </c>
      <c r="AI5" s="261">
        <v>10</v>
      </c>
      <c r="AJ5" s="261">
        <v>8</v>
      </c>
      <c r="AK5" s="261">
        <v>6</v>
      </c>
    </row>
    <row r="6" spans="1:37" ht="12.75">
      <c r="A6" s="193"/>
      <c r="B6" s="193"/>
      <c r="C6" s="241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06"/>
      <c r="O6" s="206"/>
      <c r="P6" s="206"/>
      <c r="Q6" s="206"/>
      <c r="R6" s="206"/>
      <c r="S6" s="206"/>
      <c r="Y6" s="257"/>
      <c r="Z6" s="257"/>
      <c r="AA6" s="257" t="s">
        <v>77</v>
      </c>
      <c r="AB6" s="261">
        <v>40</v>
      </c>
      <c r="AC6" s="261">
        <v>25</v>
      </c>
      <c r="AD6" s="261">
        <v>18</v>
      </c>
      <c r="AE6" s="261">
        <v>13</v>
      </c>
      <c r="AF6" s="261">
        <v>10</v>
      </c>
      <c r="AG6" s="261">
        <v>8</v>
      </c>
      <c r="AH6" s="261">
        <v>6</v>
      </c>
      <c r="AI6" s="261">
        <v>5</v>
      </c>
      <c r="AJ6" s="261">
        <v>4</v>
      </c>
      <c r="AK6" s="261">
        <v>3</v>
      </c>
    </row>
    <row r="7" spans="1:37" ht="12.75">
      <c r="A7" s="213" t="s">
        <v>57</v>
      </c>
      <c r="B7" s="243">
        <v>1</v>
      </c>
      <c r="C7" s="245" t="str">
        <f>IF($B7="","",VLOOKUP($B7,'65elő'!$A$7:$O$22,5))</f>
        <v>540215</v>
      </c>
      <c r="D7" s="245">
        <f>IF($B7="","",VLOOKUP($B7,'65elő'!$A$7:$O$22,15))</f>
        <v>0</v>
      </c>
      <c r="E7" s="305" t="str">
        <f>UPPER(IF($B7="","",VLOOKUP($B7,'65elő'!$A$7:$O$22,2)))</f>
        <v>LŐRINC</v>
      </c>
      <c r="F7" s="305"/>
      <c r="G7" s="305" t="str">
        <f>IF($B7="","",VLOOKUP($B7,'65elő'!$A$7:$O$22,3))</f>
        <v>Zsóka</v>
      </c>
      <c r="H7" s="305"/>
      <c r="I7" s="246">
        <f>IF($B7="","",VLOOKUP($B7,'65elő'!$A$7:$O$22,4))</f>
        <v>0</v>
      </c>
      <c r="J7" s="193"/>
      <c r="K7" s="264">
        <v>4</v>
      </c>
      <c r="L7" s="313">
        <v>35</v>
      </c>
      <c r="M7" s="265"/>
      <c r="N7" s="206"/>
      <c r="O7" s="206"/>
      <c r="P7" s="206"/>
      <c r="Q7" s="206"/>
      <c r="R7" s="206"/>
      <c r="S7" s="206"/>
      <c r="Y7" s="257"/>
      <c r="Z7" s="257"/>
      <c r="AA7" s="257" t="s">
        <v>78</v>
      </c>
      <c r="AB7" s="261">
        <v>25</v>
      </c>
      <c r="AC7" s="261">
        <v>15</v>
      </c>
      <c r="AD7" s="261">
        <v>13</v>
      </c>
      <c r="AE7" s="261">
        <v>8</v>
      </c>
      <c r="AF7" s="261">
        <v>6</v>
      </c>
      <c r="AG7" s="261">
        <v>4</v>
      </c>
      <c r="AH7" s="261">
        <v>3</v>
      </c>
      <c r="AI7" s="261">
        <v>2</v>
      </c>
      <c r="AJ7" s="261">
        <v>1</v>
      </c>
      <c r="AK7" s="261">
        <v>0</v>
      </c>
    </row>
    <row r="8" spans="1:37" ht="12.75">
      <c r="A8" s="213"/>
      <c r="B8" s="244"/>
      <c r="C8" s="247"/>
      <c r="D8" s="247"/>
      <c r="E8" s="247"/>
      <c r="F8" s="247"/>
      <c r="G8" s="247"/>
      <c r="H8" s="247"/>
      <c r="I8" s="247"/>
      <c r="J8" s="193"/>
      <c r="K8" s="213"/>
      <c r="L8" s="314"/>
      <c r="M8" s="266"/>
      <c r="N8" s="206"/>
      <c r="O8" s="206"/>
      <c r="P8" s="206"/>
      <c r="Q8" s="206"/>
      <c r="R8" s="206"/>
      <c r="S8" s="206"/>
      <c r="Y8" s="257"/>
      <c r="Z8" s="257"/>
      <c r="AA8" s="257" t="s">
        <v>79</v>
      </c>
      <c r="AB8" s="261">
        <v>15</v>
      </c>
      <c r="AC8" s="261">
        <v>10</v>
      </c>
      <c r="AD8" s="261">
        <v>7</v>
      </c>
      <c r="AE8" s="261">
        <v>5</v>
      </c>
      <c r="AF8" s="261">
        <v>4</v>
      </c>
      <c r="AG8" s="261">
        <v>3</v>
      </c>
      <c r="AH8" s="261">
        <v>2</v>
      </c>
      <c r="AI8" s="261">
        <v>1</v>
      </c>
      <c r="AJ8" s="261">
        <v>0</v>
      </c>
      <c r="AK8" s="261">
        <v>0</v>
      </c>
    </row>
    <row r="9" spans="1:37" ht="12.75">
      <c r="A9" s="213" t="s">
        <v>58</v>
      </c>
      <c r="B9" s="243">
        <v>2</v>
      </c>
      <c r="C9" s="245" t="str">
        <f>IF($B9="","",VLOOKUP($B9,'65elő'!$A$7:$O$22,5))</f>
        <v>500405</v>
      </c>
      <c r="D9" s="245">
        <f>IF($B9="","",VLOOKUP($B9,'65elő'!$A$7:$O$22,15))</f>
        <v>0</v>
      </c>
      <c r="E9" s="305" t="str">
        <f>UPPER(IF($B9="","",VLOOKUP($B9,'65elő'!$A$7:$O$22,2)))</f>
        <v>BÉRCESI</v>
      </c>
      <c r="F9" s="305"/>
      <c r="G9" s="305" t="str">
        <f>IF($B9="","",VLOOKUP($B9,'65elő'!$A$7:$O$22,3))</f>
        <v>Julianna</v>
      </c>
      <c r="H9" s="305"/>
      <c r="I9" s="246">
        <f>IF($B9="","",VLOOKUP($B9,'65elő'!$A$7:$O$22,4))</f>
        <v>0</v>
      </c>
      <c r="J9" s="193"/>
      <c r="K9" s="264">
        <v>2</v>
      </c>
      <c r="L9" s="313">
        <v>50</v>
      </c>
      <c r="M9" s="265"/>
      <c r="N9" s="206"/>
      <c r="O9" s="206"/>
      <c r="P9" s="206"/>
      <c r="Q9" s="206"/>
      <c r="R9" s="206"/>
      <c r="S9" s="206"/>
      <c r="Y9" s="257"/>
      <c r="Z9" s="257"/>
      <c r="AA9" s="257" t="s">
        <v>80</v>
      </c>
      <c r="AB9" s="261">
        <v>10</v>
      </c>
      <c r="AC9" s="261">
        <v>6</v>
      </c>
      <c r="AD9" s="261">
        <v>4</v>
      </c>
      <c r="AE9" s="261">
        <v>2</v>
      </c>
      <c r="AF9" s="261">
        <v>1</v>
      </c>
      <c r="AG9" s="261">
        <v>0</v>
      </c>
      <c r="AH9" s="261">
        <v>0</v>
      </c>
      <c r="AI9" s="261">
        <v>0</v>
      </c>
      <c r="AJ9" s="261">
        <v>0</v>
      </c>
      <c r="AK9" s="261">
        <v>0</v>
      </c>
    </row>
    <row r="10" spans="1:37" ht="12.75">
      <c r="A10" s="213"/>
      <c r="B10" s="244"/>
      <c r="C10" s="247"/>
      <c r="D10" s="247"/>
      <c r="E10" s="247"/>
      <c r="F10" s="247"/>
      <c r="G10" s="247"/>
      <c r="H10" s="247"/>
      <c r="I10" s="247"/>
      <c r="J10" s="193"/>
      <c r="K10" s="213"/>
      <c r="L10" s="314"/>
      <c r="M10" s="266"/>
      <c r="N10" s="206"/>
      <c r="O10" s="206"/>
      <c r="P10" s="206"/>
      <c r="Q10" s="206"/>
      <c r="R10" s="206"/>
      <c r="S10" s="206"/>
      <c r="Y10" s="257"/>
      <c r="Z10" s="257"/>
      <c r="AA10" s="257" t="s">
        <v>81</v>
      </c>
      <c r="AB10" s="261">
        <v>6</v>
      </c>
      <c r="AC10" s="261">
        <v>3</v>
      </c>
      <c r="AD10" s="261">
        <v>2</v>
      </c>
      <c r="AE10" s="261">
        <v>1</v>
      </c>
      <c r="AF10" s="261">
        <v>0</v>
      </c>
      <c r="AG10" s="261">
        <v>0</v>
      </c>
      <c r="AH10" s="261">
        <v>0</v>
      </c>
      <c r="AI10" s="261">
        <v>0</v>
      </c>
      <c r="AJ10" s="261">
        <v>0</v>
      </c>
      <c r="AK10" s="261">
        <v>0</v>
      </c>
    </row>
    <row r="11" spans="1:37" ht="12.75">
      <c r="A11" s="213" t="s">
        <v>59</v>
      </c>
      <c r="B11" s="243">
        <v>3</v>
      </c>
      <c r="C11" s="245" t="str">
        <f>IF($B11="","",VLOOKUP($B11,'65elő'!$A$7:$O$22,5))</f>
        <v>480515</v>
      </c>
      <c r="D11" s="245">
        <f>IF($B11="","",VLOOKUP($B11,'65elő'!$A$7:$O$22,15))</f>
        <v>0</v>
      </c>
      <c r="E11" s="305" t="str">
        <f>UPPER(IF($B11="","",VLOOKUP($B11,'65elő'!$A$7:$O$22,2)))</f>
        <v>OLÁH</v>
      </c>
      <c r="F11" s="305"/>
      <c r="G11" s="305" t="str">
        <f>IF($B11="","",VLOOKUP($B11,'65elő'!$A$7:$O$22,3))</f>
        <v>Katalin</v>
      </c>
      <c r="H11" s="305"/>
      <c r="I11" s="246">
        <f>IF($B11="","",VLOOKUP($B11,'65elő'!$A$7:$O$22,4))</f>
        <v>0</v>
      </c>
      <c r="J11" s="193"/>
      <c r="K11" s="264">
        <v>3</v>
      </c>
      <c r="L11" s="313">
        <v>35</v>
      </c>
      <c r="M11" s="265"/>
      <c r="N11" s="206"/>
      <c r="O11" s="206"/>
      <c r="P11" s="206"/>
      <c r="Q11" s="206"/>
      <c r="R11" s="206"/>
      <c r="S11" s="206"/>
      <c r="Y11" s="257"/>
      <c r="Z11" s="257"/>
      <c r="AA11" s="257" t="s">
        <v>86</v>
      </c>
      <c r="AB11" s="261">
        <v>3</v>
      </c>
      <c r="AC11" s="261">
        <v>2</v>
      </c>
      <c r="AD11" s="261">
        <v>1</v>
      </c>
      <c r="AE11" s="261">
        <v>0</v>
      </c>
      <c r="AF11" s="261">
        <v>0</v>
      </c>
      <c r="AG11" s="261">
        <v>0</v>
      </c>
      <c r="AH11" s="261">
        <v>0</v>
      </c>
      <c r="AI11" s="261">
        <v>0</v>
      </c>
      <c r="AJ11" s="261">
        <v>0</v>
      </c>
      <c r="AK11" s="261">
        <v>0</v>
      </c>
    </row>
    <row r="12" spans="1:37" ht="12.75">
      <c r="A12" s="213"/>
      <c r="B12" s="244"/>
      <c r="C12" s="247"/>
      <c r="D12" s="247"/>
      <c r="E12" s="247"/>
      <c r="F12" s="247"/>
      <c r="G12" s="247"/>
      <c r="H12" s="247"/>
      <c r="I12" s="247"/>
      <c r="J12" s="193"/>
      <c r="K12" s="241"/>
      <c r="L12" s="315"/>
      <c r="M12" s="267"/>
      <c r="Y12" s="257"/>
      <c r="Z12" s="257"/>
      <c r="AA12" s="257" t="s">
        <v>82</v>
      </c>
      <c r="AB12" s="262">
        <v>0</v>
      </c>
      <c r="AC12" s="262">
        <v>0</v>
      </c>
      <c r="AD12" s="262">
        <v>0</v>
      </c>
      <c r="AE12" s="262">
        <v>0</v>
      </c>
      <c r="AF12" s="262">
        <v>0</v>
      </c>
      <c r="AG12" s="262">
        <v>0</v>
      </c>
      <c r="AH12" s="262">
        <v>0</v>
      </c>
      <c r="AI12" s="262">
        <v>0</v>
      </c>
      <c r="AJ12" s="262">
        <v>0</v>
      </c>
      <c r="AK12" s="262">
        <v>0</v>
      </c>
    </row>
    <row r="13" spans="1:37" ht="12.75">
      <c r="A13" s="213" t="s">
        <v>64</v>
      </c>
      <c r="B13" s="243">
        <v>4</v>
      </c>
      <c r="C13" s="245" t="str">
        <f>IF($B13="","",VLOOKUP($B13,'65elő'!$A$7:$O$22,5))</f>
        <v>490416</v>
      </c>
      <c r="D13" s="245">
        <f>IF($B13="","",VLOOKUP($B13,'65elő'!$A$7:$O$22,15))</f>
        <v>0</v>
      </c>
      <c r="E13" s="305" t="str">
        <f>UPPER(IF($B13="","",VLOOKUP($B13,'65elő'!$A$7:$O$22,2)))</f>
        <v>PÓKA</v>
      </c>
      <c r="F13" s="305"/>
      <c r="G13" s="305" t="str">
        <f>IF($B13="","",VLOOKUP($B13,'65elő'!$A$7:$O$22,3))</f>
        <v>Ágnes</v>
      </c>
      <c r="H13" s="305"/>
      <c r="I13" s="246">
        <f>IF($B13="","",VLOOKUP($B13,'65elő'!$A$7:$O$22,4))</f>
        <v>0</v>
      </c>
      <c r="J13" s="193"/>
      <c r="K13" s="264">
        <v>1</v>
      </c>
      <c r="L13" s="313">
        <v>75</v>
      </c>
      <c r="M13" s="265"/>
      <c r="Y13" s="257"/>
      <c r="Z13" s="257"/>
      <c r="AA13" s="257" t="s">
        <v>83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  <c r="AG13" s="262">
        <v>0</v>
      </c>
      <c r="AH13" s="262">
        <v>0</v>
      </c>
      <c r="AI13" s="262">
        <v>0</v>
      </c>
      <c r="AJ13" s="262">
        <v>0</v>
      </c>
      <c r="AK13" s="262">
        <v>0</v>
      </c>
    </row>
    <row r="14" spans="1:37" ht="12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</row>
    <row r="15" spans="1:37" ht="12.7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</row>
    <row r="16" spans="1:37" ht="12.75">
      <c r="A16" s="193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193"/>
      <c r="Y16" s="257"/>
      <c r="Z16" s="257"/>
      <c r="AA16" s="257" t="s">
        <v>57</v>
      </c>
      <c r="AB16" s="257">
        <v>300</v>
      </c>
      <c r="AC16" s="257">
        <v>250</v>
      </c>
      <c r="AD16" s="257">
        <v>220</v>
      </c>
      <c r="AE16" s="257">
        <v>180</v>
      </c>
      <c r="AF16" s="257">
        <v>160</v>
      </c>
      <c r="AG16" s="257">
        <v>150</v>
      </c>
      <c r="AH16" s="257">
        <v>140</v>
      </c>
      <c r="AI16" s="257">
        <v>130</v>
      </c>
      <c r="AJ16" s="257">
        <v>120</v>
      </c>
      <c r="AK16" s="257">
        <v>110</v>
      </c>
    </row>
    <row r="17" spans="1:37" ht="12.75">
      <c r="A17" s="193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193"/>
      <c r="Y17" s="257"/>
      <c r="Z17" s="257"/>
      <c r="AA17" s="257" t="s">
        <v>74</v>
      </c>
      <c r="AB17" s="257">
        <v>250</v>
      </c>
      <c r="AC17" s="257">
        <v>200</v>
      </c>
      <c r="AD17" s="257">
        <v>160</v>
      </c>
      <c r="AE17" s="257">
        <v>140</v>
      </c>
      <c r="AF17" s="257">
        <v>120</v>
      </c>
      <c r="AG17" s="257">
        <v>110</v>
      </c>
      <c r="AH17" s="257">
        <v>100</v>
      </c>
      <c r="AI17" s="257">
        <v>90</v>
      </c>
      <c r="AJ17" s="257">
        <v>80</v>
      </c>
      <c r="AK17" s="257">
        <v>70</v>
      </c>
    </row>
    <row r="18" spans="1:37" ht="18.75" customHeight="1">
      <c r="A18" s="193"/>
      <c r="B18" s="311"/>
      <c r="C18" s="311"/>
      <c r="D18" s="304" t="str">
        <f>E7</f>
        <v>LŐRINC</v>
      </c>
      <c r="E18" s="304"/>
      <c r="F18" s="304" t="str">
        <f>E9</f>
        <v>BÉRCESI</v>
      </c>
      <c r="G18" s="304"/>
      <c r="H18" s="304" t="str">
        <f>E11</f>
        <v>OLÁH</v>
      </c>
      <c r="I18" s="304"/>
      <c r="J18" s="304" t="str">
        <f>E13</f>
        <v>PÓKA</v>
      </c>
      <c r="K18" s="304"/>
      <c r="L18" s="299"/>
      <c r="M18" s="193"/>
      <c r="Y18" s="257"/>
      <c r="Z18" s="257"/>
      <c r="AA18" s="257" t="s">
        <v>75</v>
      </c>
      <c r="AB18" s="257">
        <v>200</v>
      </c>
      <c r="AC18" s="257">
        <v>150</v>
      </c>
      <c r="AD18" s="257">
        <v>130</v>
      </c>
      <c r="AE18" s="257">
        <v>110</v>
      </c>
      <c r="AF18" s="257">
        <v>95</v>
      </c>
      <c r="AG18" s="257">
        <v>80</v>
      </c>
      <c r="AH18" s="257">
        <v>70</v>
      </c>
      <c r="AI18" s="257">
        <v>60</v>
      </c>
      <c r="AJ18" s="257">
        <v>55</v>
      </c>
      <c r="AK18" s="257">
        <v>50</v>
      </c>
    </row>
    <row r="19" spans="1:37" ht="18.75" customHeight="1">
      <c r="A19" s="248" t="s">
        <v>57</v>
      </c>
      <c r="B19" s="312" t="str">
        <f>E7</f>
        <v>LŐRINC</v>
      </c>
      <c r="C19" s="312"/>
      <c r="D19" s="306"/>
      <c r="E19" s="306"/>
      <c r="F19" s="308" t="s">
        <v>131</v>
      </c>
      <c r="G19" s="308"/>
      <c r="H19" s="308" t="s">
        <v>131</v>
      </c>
      <c r="I19" s="308"/>
      <c r="J19" s="304" t="s">
        <v>128</v>
      </c>
      <c r="K19" s="304"/>
      <c r="L19" s="299"/>
      <c r="M19" s="193"/>
      <c r="Y19" s="257"/>
      <c r="Z19" s="257"/>
      <c r="AA19" s="257" t="s">
        <v>76</v>
      </c>
      <c r="AB19" s="257">
        <v>150</v>
      </c>
      <c r="AC19" s="257">
        <v>120</v>
      </c>
      <c r="AD19" s="257">
        <v>100</v>
      </c>
      <c r="AE19" s="257">
        <v>80</v>
      </c>
      <c r="AF19" s="257">
        <v>70</v>
      </c>
      <c r="AG19" s="257">
        <v>60</v>
      </c>
      <c r="AH19" s="257">
        <v>55</v>
      </c>
      <c r="AI19" s="257">
        <v>50</v>
      </c>
      <c r="AJ19" s="257">
        <v>45</v>
      </c>
      <c r="AK19" s="257">
        <v>40</v>
      </c>
    </row>
    <row r="20" spans="1:37" ht="18.75" customHeight="1">
      <c r="A20" s="248" t="s">
        <v>58</v>
      </c>
      <c r="B20" s="312" t="str">
        <f>E9</f>
        <v>BÉRCESI</v>
      </c>
      <c r="C20" s="312"/>
      <c r="D20" s="308" t="s">
        <v>129</v>
      </c>
      <c r="E20" s="308"/>
      <c r="F20" s="306"/>
      <c r="G20" s="306"/>
      <c r="H20" s="308" t="s">
        <v>125</v>
      </c>
      <c r="I20" s="308"/>
      <c r="J20" s="308" t="s">
        <v>137</v>
      </c>
      <c r="K20" s="308"/>
      <c r="L20" s="299"/>
      <c r="M20" s="193"/>
      <c r="Y20" s="257"/>
      <c r="Z20" s="257"/>
      <c r="AA20" s="257" t="s">
        <v>77</v>
      </c>
      <c r="AB20" s="257">
        <v>120</v>
      </c>
      <c r="AC20" s="257">
        <v>90</v>
      </c>
      <c r="AD20" s="257">
        <v>65</v>
      </c>
      <c r="AE20" s="257">
        <v>55</v>
      </c>
      <c r="AF20" s="257">
        <v>50</v>
      </c>
      <c r="AG20" s="257">
        <v>45</v>
      </c>
      <c r="AH20" s="257">
        <v>40</v>
      </c>
      <c r="AI20" s="257">
        <v>35</v>
      </c>
      <c r="AJ20" s="257">
        <v>25</v>
      </c>
      <c r="AK20" s="257">
        <v>20</v>
      </c>
    </row>
    <row r="21" spans="1:37" ht="18.75" customHeight="1">
      <c r="A21" s="248" t="s">
        <v>59</v>
      </c>
      <c r="B21" s="312" t="str">
        <f>E11</f>
        <v>OLÁH</v>
      </c>
      <c r="C21" s="312"/>
      <c r="D21" s="308" t="s">
        <v>129</v>
      </c>
      <c r="E21" s="308"/>
      <c r="F21" s="308" t="s">
        <v>126</v>
      </c>
      <c r="G21" s="308"/>
      <c r="H21" s="306"/>
      <c r="I21" s="306"/>
      <c r="J21" s="308" t="s">
        <v>135</v>
      </c>
      <c r="K21" s="308"/>
      <c r="L21" s="299"/>
      <c r="M21" s="193"/>
      <c r="Y21" s="257"/>
      <c r="Z21" s="257"/>
      <c r="AA21" s="257" t="s">
        <v>78</v>
      </c>
      <c r="AB21" s="257">
        <v>90</v>
      </c>
      <c r="AC21" s="257">
        <v>60</v>
      </c>
      <c r="AD21" s="257">
        <v>45</v>
      </c>
      <c r="AE21" s="257">
        <v>34</v>
      </c>
      <c r="AF21" s="257">
        <v>27</v>
      </c>
      <c r="AG21" s="257">
        <v>22</v>
      </c>
      <c r="AH21" s="257">
        <v>18</v>
      </c>
      <c r="AI21" s="257">
        <v>15</v>
      </c>
      <c r="AJ21" s="257">
        <v>12</v>
      </c>
      <c r="AK21" s="257">
        <v>9</v>
      </c>
    </row>
    <row r="22" spans="1:37" ht="18.75" customHeight="1">
      <c r="A22" s="248" t="s">
        <v>64</v>
      </c>
      <c r="B22" s="312" t="str">
        <f>E13</f>
        <v>PÓKA</v>
      </c>
      <c r="C22" s="312"/>
      <c r="D22" s="308" t="s">
        <v>127</v>
      </c>
      <c r="E22" s="308"/>
      <c r="F22" s="308" t="s">
        <v>138</v>
      </c>
      <c r="G22" s="308"/>
      <c r="H22" s="304" t="s">
        <v>132</v>
      </c>
      <c r="I22" s="304"/>
      <c r="J22" s="306"/>
      <c r="K22" s="306"/>
      <c r="L22" s="299"/>
      <c r="M22" s="193"/>
      <c r="Y22" s="257"/>
      <c r="Z22" s="257"/>
      <c r="AA22" s="257" t="s">
        <v>79</v>
      </c>
      <c r="AB22" s="257">
        <v>60</v>
      </c>
      <c r="AC22" s="257">
        <v>40</v>
      </c>
      <c r="AD22" s="257">
        <v>30</v>
      </c>
      <c r="AE22" s="257">
        <v>20</v>
      </c>
      <c r="AF22" s="257">
        <v>18</v>
      </c>
      <c r="AG22" s="257">
        <v>15</v>
      </c>
      <c r="AH22" s="257">
        <v>12</v>
      </c>
      <c r="AI22" s="257">
        <v>10</v>
      </c>
      <c r="AJ22" s="257">
        <v>8</v>
      </c>
      <c r="AK22" s="257">
        <v>6</v>
      </c>
    </row>
    <row r="23" spans="1:37" ht="12.75">
      <c r="A23" s="193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193"/>
      <c r="Y23" s="257"/>
      <c r="Z23" s="257"/>
      <c r="AA23" s="257" t="s">
        <v>80</v>
      </c>
      <c r="AB23" s="257">
        <v>40</v>
      </c>
      <c r="AC23" s="257">
        <v>25</v>
      </c>
      <c r="AD23" s="257">
        <v>18</v>
      </c>
      <c r="AE23" s="257">
        <v>13</v>
      </c>
      <c r="AF23" s="257">
        <v>8</v>
      </c>
      <c r="AG23" s="257">
        <v>7</v>
      </c>
      <c r="AH23" s="257">
        <v>6</v>
      </c>
      <c r="AI23" s="257">
        <v>5</v>
      </c>
      <c r="AJ23" s="257">
        <v>4</v>
      </c>
      <c r="AK23" s="257">
        <v>3</v>
      </c>
    </row>
    <row r="24" spans="1:37" ht="12.75">
      <c r="A24" s="193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193"/>
      <c r="Y24" s="257"/>
      <c r="Z24" s="257"/>
      <c r="AA24" s="257" t="s">
        <v>81</v>
      </c>
      <c r="AB24" s="257">
        <v>25</v>
      </c>
      <c r="AC24" s="257">
        <v>15</v>
      </c>
      <c r="AD24" s="257">
        <v>13</v>
      </c>
      <c r="AE24" s="257">
        <v>7</v>
      </c>
      <c r="AF24" s="257">
        <v>6</v>
      </c>
      <c r="AG24" s="257">
        <v>5</v>
      </c>
      <c r="AH24" s="257">
        <v>4</v>
      </c>
      <c r="AI24" s="257">
        <v>3</v>
      </c>
      <c r="AJ24" s="257">
        <v>2</v>
      </c>
      <c r="AK24" s="257">
        <v>1</v>
      </c>
    </row>
    <row r="25" spans="1:37" ht="12.7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57"/>
      <c r="Z25" s="257"/>
      <c r="AA25" s="257" t="s">
        <v>86</v>
      </c>
      <c r="AB25" s="257">
        <v>15</v>
      </c>
      <c r="AC25" s="257">
        <v>10</v>
      </c>
      <c r="AD25" s="257">
        <v>8</v>
      </c>
      <c r="AE25" s="257">
        <v>4</v>
      </c>
      <c r="AF25" s="257">
        <v>3</v>
      </c>
      <c r="AG25" s="257">
        <v>2</v>
      </c>
      <c r="AH25" s="257">
        <v>1</v>
      </c>
      <c r="AI25" s="257">
        <v>0</v>
      </c>
      <c r="AJ25" s="257">
        <v>0</v>
      </c>
      <c r="AK25" s="257">
        <v>0</v>
      </c>
    </row>
    <row r="26" spans="1:37" ht="12.7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57"/>
      <c r="Z26" s="257"/>
      <c r="AA26" s="257" t="s">
        <v>82</v>
      </c>
      <c r="AB26" s="257">
        <v>10</v>
      </c>
      <c r="AC26" s="257">
        <v>6</v>
      </c>
      <c r="AD26" s="257">
        <v>4</v>
      </c>
      <c r="AE26" s="257">
        <v>2</v>
      </c>
      <c r="AF26" s="257">
        <v>1</v>
      </c>
      <c r="AG26" s="257">
        <v>0</v>
      </c>
      <c r="AH26" s="257">
        <v>0</v>
      </c>
      <c r="AI26" s="257">
        <v>0</v>
      </c>
      <c r="AJ26" s="257">
        <v>0</v>
      </c>
      <c r="AK26" s="257">
        <v>0</v>
      </c>
    </row>
    <row r="27" spans="1:37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57"/>
      <c r="Z27" s="257"/>
      <c r="AA27" s="257" t="s">
        <v>83</v>
      </c>
      <c r="AB27" s="257">
        <v>3</v>
      </c>
      <c r="AC27" s="257">
        <v>2</v>
      </c>
      <c r="AD27" s="257">
        <v>1</v>
      </c>
      <c r="AE27" s="257">
        <v>0</v>
      </c>
      <c r="AF27" s="257">
        <v>0</v>
      </c>
      <c r="AG27" s="257">
        <v>0</v>
      </c>
      <c r="AH27" s="257">
        <v>0</v>
      </c>
      <c r="AI27" s="257">
        <v>0</v>
      </c>
      <c r="AJ27" s="257">
        <v>0</v>
      </c>
      <c r="AK27" s="257">
        <v>0</v>
      </c>
    </row>
    <row r="28" spans="1:13" ht="12.7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13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13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9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3"/>
      <c r="O32" s="206"/>
      <c r="P32" s="206"/>
      <c r="Q32" s="206"/>
      <c r="R32" s="206"/>
      <c r="S32" s="206"/>
    </row>
    <row r="33" spans="1:19" ht="12.75">
      <c r="A33" s="110" t="s">
        <v>38</v>
      </c>
      <c r="B33" s="111"/>
      <c r="C33" s="165"/>
      <c r="D33" s="220" t="s">
        <v>2</v>
      </c>
      <c r="E33" s="221" t="s">
        <v>40</v>
      </c>
      <c r="F33" s="239"/>
      <c r="G33" s="220" t="s">
        <v>2</v>
      </c>
      <c r="H33" s="221" t="s">
        <v>49</v>
      </c>
      <c r="I33" s="119"/>
      <c r="J33" s="221" t="s">
        <v>50</v>
      </c>
      <c r="K33" s="118" t="s">
        <v>51</v>
      </c>
      <c r="L33" s="31"/>
      <c r="M33" s="239"/>
      <c r="O33" s="206"/>
      <c r="P33" s="214"/>
      <c r="Q33" s="214"/>
      <c r="R33" s="215"/>
      <c r="S33" s="206"/>
    </row>
    <row r="34" spans="1:19" ht="12.75">
      <c r="A34" s="196" t="s">
        <v>39</v>
      </c>
      <c r="B34" s="197"/>
      <c r="C34" s="198"/>
      <c r="D34" s="222"/>
      <c r="E34" s="309"/>
      <c r="F34" s="309"/>
      <c r="G34" s="233" t="s">
        <v>3</v>
      </c>
      <c r="H34" s="197"/>
      <c r="I34" s="223"/>
      <c r="J34" s="234"/>
      <c r="K34" s="194" t="s">
        <v>41</v>
      </c>
      <c r="L34" s="240"/>
      <c r="M34" s="224"/>
      <c r="O34" s="206"/>
      <c r="P34" s="216"/>
      <c r="Q34" s="216"/>
      <c r="R34" s="217"/>
      <c r="S34" s="206"/>
    </row>
    <row r="35" spans="1:19" ht="12.75">
      <c r="A35" s="199" t="s">
        <v>48</v>
      </c>
      <c r="B35" s="117"/>
      <c r="C35" s="200"/>
      <c r="D35" s="225"/>
      <c r="E35" s="310"/>
      <c r="F35" s="310"/>
      <c r="G35" s="235" t="s">
        <v>4</v>
      </c>
      <c r="H35" s="226"/>
      <c r="I35" s="227"/>
      <c r="J35" s="82"/>
      <c r="K35" s="237"/>
      <c r="L35" s="192"/>
      <c r="M35" s="232"/>
      <c r="O35" s="206"/>
      <c r="P35" s="217"/>
      <c r="Q35" s="218"/>
      <c r="R35" s="217"/>
      <c r="S35" s="206"/>
    </row>
    <row r="36" spans="1:19" ht="12.75">
      <c r="A36" s="132"/>
      <c r="B36" s="133"/>
      <c r="C36" s="134"/>
      <c r="D36" s="225"/>
      <c r="E36" s="229"/>
      <c r="F36" s="230"/>
      <c r="G36" s="235" t="s">
        <v>5</v>
      </c>
      <c r="H36" s="226"/>
      <c r="I36" s="227"/>
      <c r="J36" s="82"/>
      <c r="K36" s="194" t="s">
        <v>42</v>
      </c>
      <c r="L36" s="240"/>
      <c r="M36" s="224"/>
      <c r="O36" s="206"/>
      <c r="P36" s="216"/>
      <c r="Q36" s="216"/>
      <c r="R36" s="217"/>
      <c r="S36" s="206"/>
    </row>
    <row r="37" spans="1:19" ht="12.75">
      <c r="A37" s="112"/>
      <c r="B37" s="163"/>
      <c r="C37" s="113"/>
      <c r="D37" s="225"/>
      <c r="E37" s="229"/>
      <c r="F37" s="230"/>
      <c r="G37" s="235" t="s">
        <v>6</v>
      </c>
      <c r="H37" s="226"/>
      <c r="I37" s="227"/>
      <c r="J37" s="82"/>
      <c r="K37" s="238"/>
      <c r="L37" s="230"/>
      <c r="M37" s="228"/>
      <c r="O37" s="206"/>
      <c r="P37" s="217"/>
      <c r="Q37" s="218"/>
      <c r="R37" s="217"/>
      <c r="S37" s="206"/>
    </row>
    <row r="38" spans="1:19" ht="12.75">
      <c r="A38" s="121"/>
      <c r="B38" s="135"/>
      <c r="C38" s="164"/>
      <c r="D38" s="225"/>
      <c r="E38" s="229"/>
      <c r="F38" s="230"/>
      <c r="G38" s="235" t="s">
        <v>7</v>
      </c>
      <c r="H38" s="226"/>
      <c r="I38" s="227"/>
      <c r="J38" s="82"/>
      <c r="K38" s="199"/>
      <c r="L38" s="192"/>
      <c r="M38" s="232"/>
      <c r="O38" s="206"/>
      <c r="P38" s="217"/>
      <c r="Q38" s="218"/>
      <c r="R38" s="217"/>
      <c r="S38" s="206"/>
    </row>
    <row r="39" spans="1:19" ht="12.75">
      <c r="A39" s="122"/>
      <c r="B39" s="138"/>
      <c r="C39" s="113"/>
      <c r="D39" s="225"/>
      <c r="E39" s="229"/>
      <c r="F39" s="230"/>
      <c r="G39" s="235" t="s">
        <v>8</v>
      </c>
      <c r="H39" s="226"/>
      <c r="I39" s="227"/>
      <c r="J39" s="82"/>
      <c r="K39" s="194" t="s">
        <v>31</v>
      </c>
      <c r="L39" s="240"/>
      <c r="M39" s="224"/>
      <c r="O39" s="206"/>
      <c r="P39" s="216"/>
      <c r="Q39" s="216"/>
      <c r="R39" s="217"/>
      <c r="S39" s="206"/>
    </row>
    <row r="40" spans="1:19" ht="12.75">
      <c r="A40" s="122"/>
      <c r="B40" s="138"/>
      <c r="C40" s="130"/>
      <c r="D40" s="225"/>
      <c r="E40" s="229"/>
      <c r="F40" s="230"/>
      <c r="G40" s="235" t="s">
        <v>9</v>
      </c>
      <c r="H40" s="226"/>
      <c r="I40" s="227"/>
      <c r="J40" s="82"/>
      <c r="K40" s="238"/>
      <c r="L40" s="230"/>
      <c r="M40" s="228"/>
      <c r="O40" s="206"/>
      <c r="P40" s="217"/>
      <c r="Q40" s="218"/>
      <c r="R40" s="217"/>
      <c r="S40" s="206"/>
    </row>
    <row r="41" spans="1:19" ht="12.75">
      <c r="A41" s="123"/>
      <c r="B41" s="120"/>
      <c r="C41" s="131"/>
      <c r="D41" s="231"/>
      <c r="E41" s="114"/>
      <c r="F41" s="192"/>
      <c r="G41" s="236" t="s">
        <v>10</v>
      </c>
      <c r="H41" s="117"/>
      <c r="I41" s="195"/>
      <c r="J41" s="115"/>
      <c r="K41" s="199" t="str">
        <f>M4</f>
        <v>Kádár László</v>
      </c>
      <c r="L41" s="192"/>
      <c r="M41" s="232"/>
      <c r="O41" s="206"/>
      <c r="P41" s="217"/>
      <c r="Q41" s="218"/>
      <c r="R41" s="219"/>
      <c r="S41" s="206"/>
    </row>
    <row r="42" spans="15:19" ht="12.75">
      <c r="O42" s="206"/>
      <c r="P42" s="206"/>
      <c r="Q42" s="206"/>
      <c r="R42" s="206"/>
      <c r="S42" s="206"/>
    </row>
    <row r="43" spans="15:19" ht="12.75">
      <c r="O43" s="206"/>
      <c r="P43" s="206"/>
      <c r="Q43" s="206"/>
      <c r="R43" s="206"/>
      <c r="S43" s="206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2016-03-12T10:05:59Z</cp:lastPrinted>
  <dcterms:created xsi:type="dcterms:W3CDTF">1998-01-18T23:10:02Z</dcterms:created>
  <dcterms:modified xsi:type="dcterms:W3CDTF">2020-09-03T23:48:47Z</dcterms:modified>
  <cp:category>Forms</cp:category>
  <cp:version/>
  <cp:contentType/>
  <cp:contentStatus/>
</cp:coreProperties>
</file>