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4"/>
  </bookViews>
  <sheets>
    <sheet name="FP100-" sheetId="1" r:id="rId1"/>
    <sheet name="FP120+" sheetId="2" r:id="rId2"/>
    <sheet name="FP140+" sheetId="3" r:id="rId3"/>
    <sheet name="FP100+" sheetId="4" r:id="rId4"/>
    <sheet name="VP100-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<sst xmlns="http://schemas.openxmlformats.org/spreadsheetml/2006/main" count="231" uniqueCount="130">
  <si>
    <t>Helyezés</t>
  </si>
  <si>
    <t>A</t>
  </si>
  <si>
    <t>B</t>
  </si>
  <si>
    <t>C</t>
  </si>
  <si>
    <t>D</t>
  </si>
  <si>
    <t>E</t>
  </si>
  <si>
    <t>F</t>
  </si>
  <si>
    <t>Döntő</t>
  </si>
  <si>
    <t>vs.</t>
  </si>
  <si>
    <t>3. hely</t>
  </si>
  <si>
    <t>HELMECZI/VARGA</t>
  </si>
  <si>
    <t>JUHÁSZ/TÁMBA</t>
  </si>
  <si>
    <t>JUHÁSZ/POROSZKA</t>
  </si>
  <si>
    <t>HÁDA/SZABÓ</t>
  </si>
  <si>
    <t>KÁPLÁN K./PÁZMÁNDI</t>
  </si>
  <si>
    <t>CZÉGÉ/REBÁK</t>
  </si>
  <si>
    <t>J.N.</t>
  </si>
  <si>
    <t>KÁPLÁN/PÁZMÁNDI</t>
  </si>
  <si>
    <t>HAJDÚ/SZABÓ</t>
  </si>
  <si>
    <t>ERDÉLYI/PÁSZTOR</t>
  </si>
  <si>
    <t>LIPPAY/TÖLGYES</t>
  </si>
  <si>
    <t>SZALAY/SZENTKIRÁLYI</t>
  </si>
  <si>
    <t>CSEKE/FÜLÖP</t>
  </si>
  <si>
    <t>ANTAL/VARANNAI</t>
  </si>
  <si>
    <t>JUHÁSZ/UNTENER</t>
  </si>
  <si>
    <t>FP100-</t>
  </si>
  <si>
    <t>MIRGAINÉ T.M./POROSZKA</t>
  </si>
  <si>
    <t>BALOGHNÉ/BALOGH</t>
  </si>
  <si>
    <t>PETHŐNÉ/TÖLGYES</t>
  </si>
  <si>
    <t>TAMÁS G./HLIVA</t>
  </si>
  <si>
    <t>Versenyszám:</t>
  </si>
  <si>
    <t>Dátum</t>
  </si>
  <si>
    <t>Város</t>
  </si>
  <si>
    <t>Kategória</t>
  </si>
  <si>
    <t>Versenybíró</t>
  </si>
  <si>
    <t>St.</t>
  </si>
  <si>
    <t>Rangsor</t>
  </si>
  <si>
    <t>Kiem</t>
  </si>
  <si>
    <t>Családi név</t>
  </si>
  <si>
    <t>Keresztnév</t>
  </si>
  <si>
    <t>Egyesület</t>
  </si>
  <si>
    <t>2. forduló</t>
  </si>
  <si>
    <t>Umpire</t>
  </si>
  <si>
    <t>#</t>
  </si>
  <si>
    <t>1</t>
  </si>
  <si>
    <t>2</t>
  </si>
  <si>
    <t>3</t>
  </si>
  <si>
    <t>Sorsoló játékosok</t>
  </si>
  <si>
    <t>4</t>
  </si>
  <si>
    <t>Versenybíró aláírása</t>
  </si>
  <si>
    <t>Páros főtábla</t>
  </si>
  <si>
    <t>Rangs.</t>
  </si>
  <si>
    <t>Kódszám</t>
  </si>
  <si>
    <t>Győztesek</t>
  </si>
  <si>
    <t>Kiemelt párosok</t>
  </si>
  <si>
    <t>Alternatívok</t>
  </si>
  <si>
    <t>Helyettesítik</t>
  </si>
  <si>
    <t>Sorsolás időpontja:</t>
  </si>
  <si>
    <t>dátuma:</t>
  </si>
  <si>
    <t>Utolsónak elfogadott páros</t>
  </si>
  <si>
    <t>Utolsó DA:</t>
  </si>
  <si>
    <t>CSONTOS</t>
  </si>
  <si>
    <t>MIHÁLY</t>
  </si>
  <si>
    <t>FALCSIK</t>
  </si>
  <si>
    <t>JÓZSEF</t>
  </si>
  <si>
    <t>FAZEKAS</t>
  </si>
  <si>
    <t>SÁNDOR</t>
  </si>
  <si>
    <t>GAZDAG</t>
  </si>
  <si>
    <t>ZSOLT</t>
  </si>
  <si>
    <t>ERDEI</t>
  </si>
  <si>
    <t>CSABA</t>
  </si>
  <si>
    <t>PÁLL</t>
  </si>
  <si>
    <t>TIBOR</t>
  </si>
  <si>
    <t>HLIVA</t>
  </si>
  <si>
    <t>TÓTH</t>
  </si>
  <si>
    <t>ISTVÁN</t>
  </si>
  <si>
    <t>GAGA</t>
  </si>
  <si>
    <t>BALLA</t>
  </si>
  <si>
    <t>GÁBOR</t>
  </si>
  <si>
    <t>CSEKE</t>
  </si>
  <si>
    <t>GULÁCSI</t>
  </si>
  <si>
    <t>RÓBERT</t>
  </si>
  <si>
    <t>GYÉRESSY</t>
  </si>
  <si>
    <t>ANDRÁS</t>
  </si>
  <si>
    <t>LUDMAN</t>
  </si>
  <si>
    <t>BALOGH</t>
  </si>
  <si>
    <t>JÁNOS</t>
  </si>
  <si>
    <t>HUNKÓ</t>
  </si>
  <si>
    <r>
      <t xml:space="preserve">5. SORRA BEJÁTSZÓ: HELI ISTVÁN/KORPAI LÁSZLÓ   </t>
    </r>
    <r>
      <rPr>
        <b/>
        <u val="single"/>
        <sz val="8.5"/>
        <rFont val="Arial"/>
        <family val="2"/>
      </rPr>
      <t xml:space="preserve"> GAGA ISTVÁN/BALLA GÁBOR</t>
    </r>
  </si>
  <si>
    <t>61 61</t>
  </si>
  <si>
    <t>75 62</t>
  </si>
  <si>
    <t>771130/750525</t>
  </si>
  <si>
    <t>790825/651205</t>
  </si>
  <si>
    <t>791102/791204</t>
  </si>
  <si>
    <t>820304/810210</t>
  </si>
  <si>
    <t>800428/750104</t>
  </si>
  <si>
    <t>500925/530426</t>
  </si>
  <si>
    <t>501209/640907</t>
  </si>
  <si>
    <t>550406/630418</t>
  </si>
  <si>
    <t>580126/580922</t>
  </si>
  <si>
    <t>430827/430602</t>
  </si>
  <si>
    <t>470130/490704</t>
  </si>
  <si>
    <t>520425/441204</t>
  </si>
  <si>
    <t>521001/000000</t>
  </si>
  <si>
    <t>730906/771231</t>
  </si>
  <si>
    <t>700308/700426</t>
  </si>
  <si>
    <t>711020/580922</t>
  </si>
  <si>
    <t>730906/701001</t>
  </si>
  <si>
    <t>760927/771231</t>
  </si>
  <si>
    <t>pontszám</t>
  </si>
  <si>
    <t>I.</t>
  </si>
  <si>
    <t>1/8</t>
  </si>
  <si>
    <t>8/1</t>
  </si>
  <si>
    <t>3/8</t>
  </si>
  <si>
    <t>8/3</t>
  </si>
  <si>
    <t>j.n. nyert</t>
  </si>
  <si>
    <t>j.n vesztett</t>
  </si>
  <si>
    <t>II.</t>
  </si>
  <si>
    <t>III.</t>
  </si>
  <si>
    <t>I</t>
  </si>
  <si>
    <t>eső miatt elmaradt</t>
  </si>
  <si>
    <t>9/8 (6)</t>
  </si>
  <si>
    <t>8/9 (6)</t>
  </si>
  <si>
    <t>Sorrend</t>
  </si>
  <si>
    <t>eső miattt elmaradt</t>
  </si>
  <si>
    <t>8/4</t>
  </si>
  <si>
    <t>4/8</t>
  </si>
  <si>
    <t>5 pont</t>
  </si>
  <si>
    <t>I-II.</t>
  </si>
  <si>
    <t>III-IV.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</si>
</sst>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14"/>
      <name val="Arial"/>
      <family val="2"/>
    </font>
    <font>
      <sz val="7"/>
      <color indexed="23"/>
      <name val="Arial"/>
      <family val="2"/>
    </font>
    <font>
      <b/>
      <u val="single"/>
      <sz val="8.5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49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49" fontId="12" fillId="35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8" fillId="35" borderId="0" xfId="0" applyNumberFormat="1" applyFont="1" applyFill="1" applyAlignment="1">
      <alignment horizontal="right" vertical="center"/>
    </xf>
    <xf numFmtId="49" fontId="1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6" fillId="36" borderId="12" xfId="0" applyFont="1" applyFill="1" applyBorder="1" applyAlignment="1">
      <alignment horizontal="right" vertical="center"/>
    </xf>
    <xf numFmtId="49" fontId="22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8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1" fillId="35" borderId="13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49" fontId="13" fillId="35" borderId="14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vertical="center"/>
    </xf>
    <xf numFmtId="49" fontId="12" fillId="35" borderId="14" xfId="0" applyNumberFormat="1" applyFont="1" applyFill="1" applyBorder="1" applyAlignment="1">
      <alignment vertical="center"/>
    </xf>
    <xf numFmtId="49" fontId="12" fillId="35" borderId="15" xfId="0" applyNumberFormat="1" applyFont="1" applyFill="1" applyBorder="1" applyAlignment="1">
      <alignment vertical="center"/>
    </xf>
    <xf numFmtId="49" fontId="11" fillId="35" borderId="14" xfId="0" applyNumberFormat="1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2" fillId="33" borderId="15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8" fillId="33" borderId="11" xfId="0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49" fontId="18" fillId="35" borderId="16" xfId="0" applyNumberFormat="1" applyFont="1" applyFill="1" applyBorder="1" applyAlignment="1">
      <alignment vertical="center"/>
    </xf>
    <xf numFmtId="49" fontId="18" fillId="35" borderId="17" xfId="0" applyNumberFormat="1" applyFont="1" applyFill="1" applyBorder="1" applyAlignment="1">
      <alignment vertical="center"/>
    </xf>
    <xf numFmtId="49" fontId="18" fillId="35" borderId="18" xfId="0" applyNumberFormat="1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vertical="center"/>
    </xf>
    <xf numFmtId="49" fontId="18" fillId="35" borderId="12" xfId="0" applyNumberFormat="1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49" fontId="18" fillId="35" borderId="19" xfId="0" applyNumberFormat="1" applyFont="1" applyFill="1" applyBorder="1" applyAlignment="1">
      <alignment vertical="center"/>
    </xf>
    <xf numFmtId="49" fontId="18" fillId="35" borderId="0" xfId="0" applyNumberFormat="1" applyFont="1" applyFill="1" applyAlignment="1">
      <alignment vertical="center"/>
    </xf>
    <xf numFmtId="0" fontId="18" fillId="35" borderId="0" xfId="0" applyFont="1" applyFill="1" applyAlignment="1">
      <alignment horizontal="right" vertical="center"/>
    </xf>
    <xf numFmtId="0" fontId="18" fillId="35" borderId="12" xfId="0" applyFont="1" applyFill="1" applyBorder="1" applyAlignment="1">
      <alignment horizontal="right" vertical="center"/>
    </xf>
    <xf numFmtId="49" fontId="18" fillId="35" borderId="20" xfId="0" applyNumberFormat="1" applyFont="1" applyFill="1" applyBorder="1" applyAlignment="1">
      <alignment vertical="center"/>
    </xf>
    <xf numFmtId="49" fontId="18" fillId="35" borderId="11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horizontal="right" vertical="center"/>
    </xf>
    <xf numFmtId="0" fontId="18" fillId="35" borderId="21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2" fillId="35" borderId="0" xfId="0" applyFont="1" applyFill="1" applyAlignment="1">
      <alignment vertical="center"/>
    </xf>
    <xf numFmtId="49" fontId="11" fillId="35" borderId="0" xfId="0" applyNumberFormat="1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5" fillId="0" borderId="22" xfId="0" applyFont="1" applyBorder="1" applyAlignment="1">
      <alignment vertical="center"/>
    </xf>
    <xf numFmtId="14" fontId="15" fillId="0" borderId="22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22" xfId="0" applyFont="1" applyBorder="1" applyAlignment="1">
      <alignment vertical="center"/>
    </xf>
    <xf numFmtId="49" fontId="15" fillId="0" borderId="22" xfId="55" applyNumberFormat="1" applyFont="1" applyBorder="1" applyAlignment="1" applyProtection="1">
      <alignment vertical="center"/>
      <protection locked="0"/>
    </xf>
    <xf numFmtId="49" fontId="16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 shrinkToFit="1"/>
    </xf>
    <xf numFmtId="0" fontId="18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vertical="center" shrinkToFit="1"/>
    </xf>
    <xf numFmtId="0" fontId="2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35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1" fontId="22" fillId="3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vertical="center"/>
    </xf>
    <xf numFmtId="49" fontId="13" fillId="35" borderId="15" xfId="0" applyNumberFormat="1" applyFont="1" applyFill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2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29" fillId="33" borderId="12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1" fillId="35" borderId="16" xfId="0" applyNumberFormat="1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vertical="center"/>
    </xf>
    <xf numFmtId="49" fontId="19" fillId="35" borderId="12" xfId="0" applyNumberFormat="1" applyFont="1" applyFill="1" applyBorder="1" applyAlignment="1">
      <alignment vertical="center"/>
    </xf>
    <xf numFmtId="49" fontId="18" fillId="0" borderId="2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49" fontId="29" fillId="33" borderId="21" xfId="0" applyNumberFormat="1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49" fontId="29" fillId="35" borderId="12" xfId="0" applyNumberFormat="1" applyFont="1" applyFill="1" applyBorder="1" applyAlignment="1">
      <alignment vertical="center"/>
    </xf>
    <xf numFmtId="49" fontId="18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vertical="center"/>
    </xf>
    <xf numFmtId="49" fontId="29" fillId="35" borderId="21" xfId="0" applyNumberFormat="1" applyFont="1" applyFill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34" fillId="38" borderId="21" xfId="0" applyFont="1" applyFill="1" applyBorder="1" applyAlignment="1">
      <alignment vertical="center"/>
    </xf>
    <xf numFmtId="0" fontId="7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33" borderId="0" xfId="0" applyFont="1" applyFill="1" applyAlignment="1">
      <alignment horizontal="center"/>
    </xf>
    <xf numFmtId="0" fontId="68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right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39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15" fillId="0" borderId="22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18</xdr:col>
      <xdr:colOff>0</xdr:colOff>
      <xdr:row>2</xdr:row>
      <xdr:rowOff>85725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28575</xdr:rowOff>
    </xdr:from>
    <xdr:to>
      <xdr:col>18</xdr:col>
      <xdr:colOff>0</xdr:colOff>
      <xdr:row>2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8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&#243;st&#243;%20Erd&#337;%20p&#225;ros%20t&#225;bl&#225;k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  <sheetName val="Sóstó Erdő páros táblák 2020"/>
    </sheetNames>
    <definedNames>
      <definedName name="Jun_Hide_CU"/>
      <definedName name="Jun_Show_CU"/>
    </definedNames>
    <sheetDataSet>
      <sheetData sheetId="0">
        <row r="6">
          <cell r="A6" t="str">
            <v>Sósótó Erdő Kupa</v>
          </cell>
        </row>
        <row r="8">
          <cell r="B8" t="str">
            <v>FP100+</v>
          </cell>
        </row>
        <row r="10">
          <cell r="A10" t="str">
            <v>2020. 06. 19-21.</v>
          </cell>
          <cell r="C10" t="str">
            <v>Nyíregyháza</v>
          </cell>
          <cell r="E10" t="str">
            <v>Zuborné Pázmándy Katalin</v>
          </cell>
        </row>
      </sheetData>
      <sheetData sheetId="20">
        <row r="5">
          <cell r="P5">
            <v>0</v>
          </cell>
        </row>
        <row r="7">
          <cell r="A7" t="str">
            <v>Ssz.</v>
          </cell>
          <cell r="B7" t="str">
            <v>Családi név</v>
          </cell>
          <cell r="C7" t="str">
            <v>Keresztnév</v>
          </cell>
          <cell r="D7" t="str">
            <v>Egyesület</v>
          </cell>
          <cell r="E7" t="str">
            <v>Kódszám</v>
          </cell>
          <cell r="F7" t="str">
            <v>1. játékos ranglista</v>
          </cell>
          <cell r="G7" t="str">
            <v>Aláírás</v>
          </cell>
          <cell r="H7" t="str">
            <v>Családi név</v>
          </cell>
          <cell r="I7" t="str">
            <v>Keresztnév</v>
          </cell>
          <cell r="J7" t="str">
            <v>Egyesület</v>
          </cell>
          <cell r="K7" t="str">
            <v>Kódszám</v>
          </cell>
          <cell r="L7" t="str">
            <v>2. játékos ranglista</v>
          </cell>
          <cell r="M7" t="str">
            <v>Aláírás</v>
          </cell>
          <cell r="N7" t="str">
            <v>Elfogadási státusz
DA,WC, A</v>
          </cell>
          <cell r="O7" t="str">
            <v>Páros egyesített rangsora</v>
          </cell>
          <cell r="P7" t="str">
            <v>Kiemelés</v>
          </cell>
        </row>
        <row r="8">
          <cell r="A8">
            <v>1</v>
          </cell>
          <cell r="O8">
            <v>0</v>
          </cell>
        </row>
        <row r="9">
          <cell r="A9">
            <v>2</v>
          </cell>
          <cell r="O9">
            <v>0</v>
          </cell>
        </row>
        <row r="10">
          <cell r="A10">
            <v>3</v>
          </cell>
          <cell r="O10">
            <v>0</v>
          </cell>
        </row>
        <row r="11">
          <cell r="A11">
            <v>4</v>
          </cell>
          <cell r="O11">
            <v>0</v>
          </cell>
        </row>
        <row r="12">
          <cell r="A12">
            <v>5</v>
          </cell>
          <cell r="O12">
            <v>0</v>
          </cell>
        </row>
        <row r="13">
          <cell r="A13">
            <v>6</v>
          </cell>
          <cell r="O13">
            <v>0</v>
          </cell>
        </row>
        <row r="14">
          <cell r="A14">
            <v>7</v>
          </cell>
          <cell r="O14">
            <v>0</v>
          </cell>
        </row>
        <row r="15">
          <cell r="A15">
            <v>8</v>
          </cell>
          <cell r="O15">
            <v>0</v>
          </cell>
        </row>
        <row r="16">
          <cell r="A16">
            <v>9</v>
          </cell>
          <cell r="O16">
            <v>0</v>
          </cell>
        </row>
        <row r="17">
          <cell r="A17">
            <v>10</v>
          </cell>
          <cell r="O17">
            <v>0</v>
          </cell>
        </row>
        <row r="18">
          <cell r="A18">
            <v>11</v>
          </cell>
          <cell r="O18">
            <v>0</v>
          </cell>
        </row>
        <row r="19">
          <cell r="A19">
            <v>12</v>
          </cell>
          <cell r="O19">
            <v>0</v>
          </cell>
        </row>
        <row r="20">
          <cell r="A20">
            <v>13</v>
          </cell>
          <cell r="O20">
            <v>0</v>
          </cell>
        </row>
        <row r="21">
          <cell r="A21">
            <v>14</v>
          </cell>
          <cell r="O21">
            <v>0</v>
          </cell>
        </row>
        <row r="22">
          <cell r="A22">
            <v>15</v>
          </cell>
          <cell r="O22">
            <v>0</v>
          </cell>
        </row>
        <row r="23">
          <cell r="A23">
            <v>16</v>
          </cell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1"/>
  <sheetViews>
    <sheetView zoomScalePageLayoutView="0" workbookViewId="0" topLeftCell="A1">
      <selection activeCell="L24" sqref="L24"/>
    </sheetView>
  </sheetViews>
  <sheetFormatPr defaultColWidth="9.140625" defaultRowHeight="15"/>
  <cols>
    <col min="3" max="3" width="19.28125" style="0" customWidth="1"/>
    <col min="15" max="15" width="9.140625" style="171" customWidth="1"/>
  </cols>
  <sheetData>
    <row r="4" ht="15">
      <c r="B4" t="s">
        <v>25</v>
      </c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72"/>
    </row>
    <row r="9" spans="2:15" ht="15">
      <c r="B9" s="1"/>
      <c r="C9" s="1"/>
      <c r="D9" s="183"/>
      <c r="E9" s="183"/>
      <c r="F9" s="184" t="s">
        <v>1</v>
      </c>
      <c r="G9" s="184"/>
      <c r="H9" s="184" t="s">
        <v>2</v>
      </c>
      <c r="I9" s="184"/>
      <c r="J9" s="184" t="s">
        <v>3</v>
      </c>
      <c r="K9" s="184"/>
      <c r="L9" s="1"/>
      <c r="M9" s="2" t="s">
        <v>0</v>
      </c>
      <c r="N9" s="1"/>
      <c r="O9" s="170" t="s">
        <v>109</v>
      </c>
    </row>
    <row r="10" spans="2:15" ht="15">
      <c r="B10" s="3" t="s">
        <v>1</v>
      </c>
      <c r="C10" s="3" t="s">
        <v>91</v>
      </c>
      <c r="D10" s="180" t="s">
        <v>10</v>
      </c>
      <c r="E10" s="180"/>
      <c r="F10" s="182"/>
      <c r="G10" s="182"/>
      <c r="H10" s="181" t="s">
        <v>120</v>
      </c>
      <c r="I10" s="181"/>
      <c r="J10" s="181">
        <v>48</v>
      </c>
      <c r="K10" s="181"/>
      <c r="L10" s="1"/>
      <c r="M10" s="4" t="s">
        <v>117</v>
      </c>
      <c r="N10" s="1"/>
      <c r="O10" s="170">
        <v>20</v>
      </c>
    </row>
    <row r="11" spans="2:15" ht="15">
      <c r="B11" s="3" t="s">
        <v>2</v>
      </c>
      <c r="C11" s="3" t="s">
        <v>92</v>
      </c>
      <c r="D11" s="180" t="s">
        <v>11</v>
      </c>
      <c r="E11" s="180"/>
      <c r="F11" s="181" t="s">
        <v>120</v>
      </c>
      <c r="G11" s="181"/>
      <c r="H11" s="182"/>
      <c r="I11" s="182"/>
      <c r="J11" s="181" t="s">
        <v>120</v>
      </c>
      <c r="K11" s="181"/>
      <c r="L11" s="1"/>
      <c r="M11" s="4"/>
      <c r="N11" s="1"/>
      <c r="O11" s="170"/>
    </row>
    <row r="12" spans="2:15" ht="15">
      <c r="B12" s="3" t="s">
        <v>3</v>
      </c>
      <c r="C12" s="3" t="s">
        <v>108</v>
      </c>
      <c r="D12" s="180" t="s">
        <v>12</v>
      </c>
      <c r="E12" s="180"/>
      <c r="F12" s="181" t="s">
        <v>120</v>
      </c>
      <c r="G12" s="181"/>
      <c r="H12" s="181">
        <v>84</v>
      </c>
      <c r="I12" s="181"/>
      <c r="J12" s="182"/>
      <c r="K12" s="182"/>
      <c r="L12" s="1"/>
      <c r="M12" s="4" t="s">
        <v>119</v>
      </c>
      <c r="N12" s="1"/>
      <c r="O12" s="170">
        <v>30</v>
      </c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1"/>
      <c r="O13" s="170"/>
    </row>
    <row r="14" spans="2:15" ht="15">
      <c r="B14" s="1"/>
      <c r="C14" s="1"/>
      <c r="D14" s="183"/>
      <c r="E14" s="183"/>
      <c r="F14" s="184" t="s">
        <v>1</v>
      </c>
      <c r="G14" s="184"/>
      <c r="H14" s="184" t="s">
        <v>2</v>
      </c>
      <c r="I14" s="184"/>
      <c r="J14" s="184" t="s">
        <v>3</v>
      </c>
      <c r="K14" s="184"/>
      <c r="L14" s="1"/>
      <c r="M14" s="5"/>
      <c r="N14" s="1"/>
      <c r="O14" s="170"/>
    </row>
    <row r="15" spans="2:15" ht="15">
      <c r="B15" s="3" t="s">
        <v>4</v>
      </c>
      <c r="C15" s="3" t="s">
        <v>93</v>
      </c>
      <c r="D15" s="180" t="s">
        <v>13</v>
      </c>
      <c r="E15" s="180"/>
      <c r="F15" s="182"/>
      <c r="G15" s="182"/>
      <c r="H15" s="181" t="s">
        <v>113</v>
      </c>
      <c r="I15" s="181"/>
      <c r="J15" s="181" t="s">
        <v>116</v>
      </c>
      <c r="K15" s="181"/>
      <c r="L15" s="1"/>
      <c r="M15" s="4" t="s">
        <v>118</v>
      </c>
      <c r="N15" s="1"/>
      <c r="O15" s="170">
        <v>10</v>
      </c>
    </row>
    <row r="16" spans="2:15" ht="15">
      <c r="B16" s="3" t="s">
        <v>5</v>
      </c>
      <c r="C16" s="3" t="s">
        <v>94</v>
      </c>
      <c r="D16" s="180" t="s">
        <v>14</v>
      </c>
      <c r="E16" s="180"/>
      <c r="F16" s="181" t="s">
        <v>114</v>
      </c>
      <c r="G16" s="181"/>
      <c r="H16" s="182"/>
      <c r="I16" s="182"/>
      <c r="J16" s="181" t="s">
        <v>112</v>
      </c>
      <c r="K16" s="181"/>
      <c r="L16" s="1"/>
      <c r="M16" s="4" t="s">
        <v>110</v>
      </c>
      <c r="N16" s="1"/>
      <c r="O16" s="170">
        <v>30</v>
      </c>
    </row>
    <row r="17" spans="2:15" ht="15">
      <c r="B17" s="3" t="s">
        <v>6</v>
      </c>
      <c r="C17" s="3" t="s">
        <v>95</v>
      </c>
      <c r="D17" s="180" t="s">
        <v>15</v>
      </c>
      <c r="E17" s="180"/>
      <c r="F17" s="181" t="s">
        <v>115</v>
      </c>
      <c r="G17" s="181"/>
      <c r="H17" s="181" t="s">
        <v>111</v>
      </c>
      <c r="I17" s="181"/>
      <c r="J17" s="182"/>
      <c r="K17" s="182"/>
      <c r="L17" s="1"/>
      <c r="M17" s="4" t="s">
        <v>117</v>
      </c>
      <c r="N17" s="1"/>
      <c r="O17" s="170">
        <v>20</v>
      </c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72"/>
    </row>
    <row r="19" spans="2:15" ht="15">
      <c r="B19" s="1" t="s">
        <v>7</v>
      </c>
      <c r="C19" s="1"/>
      <c r="D19" s="1"/>
      <c r="E19" s="179">
        <f>IF(M10=1,D10,IF(M11=1,D11,IF(M12=1,D12,"")))</f>
      </c>
      <c r="F19" s="179"/>
      <c r="G19" s="6" t="s">
        <v>8</v>
      </c>
      <c r="H19" s="179" t="s">
        <v>17</v>
      </c>
      <c r="I19" s="179"/>
      <c r="J19" s="1"/>
      <c r="K19" s="7"/>
      <c r="L19" s="1"/>
      <c r="M19" s="1"/>
      <c r="N19" s="1"/>
      <c r="O19" s="172"/>
    </row>
    <row r="20" spans="2:15" ht="15">
      <c r="B20" s="1"/>
      <c r="C20" s="1"/>
      <c r="D20" s="1"/>
      <c r="E20" s="1"/>
      <c r="F20" s="1"/>
      <c r="G20" s="1"/>
      <c r="H20" s="6"/>
      <c r="I20" s="6"/>
      <c r="J20" s="1"/>
      <c r="K20" s="1"/>
      <c r="L20" s="1"/>
      <c r="M20" s="1"/>
      <c r="N20" s="1"/>
      <c r="O20" s="172"/>
    </row>
    <row r="21" spans="2:15" ht="15">
      <c r="B21" s="1" t="s">
        <v>9</v>
      </c>
      <c r="C21" s="1"/>
      <c r="D21" s="1"/>
      <c r="E21" s="179">
        <f>IF(M10=2,D10,IF(M11=2,D11,IF(M12=2,D12,"")))</f>
      </c>
      <c r="F21" s="179"/>
      <c r="G21" s="6" t="s">
        <v>8</v>
      </c>
      <c r="H21" s="179">
        <f>IF(M15=2,D15,IF(M16=2,D16,IF(M17=2,D17,"")))</f>
      </c>
      <c r="I21" s="179"/>
      <c r="J21" s="1"/>
      <c r="K21" s="7"/>
      <c r="L21" s="1"/>
      <c r="M21" s="1"/>
      <c r="N21" s="1"/>
      <c r="O21" s="172"/>
    </row>
  </sheetData>
  <sheetProtection/>
  <mergeCells count="36"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D17:E17"/>
    <mergeCell ref="F17:G17"/>
    <mergeCell ref="H17:I17"/>
    <mergeCell ref="J17:K17"/>
    <mergeCell ref="E19:F19"/>
    <mergeCell ref="H19:I19"/>
    <mergeCell ref="E21:F21"/>
    <mergeCell ref="H21:I21"/>
    <mergeCell ref="D16:E16"/>
    <mergeCell ref="F16:G16"/>
    <mergeCell ref="H16:I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3"/>
  <sheetViews>
    <sheetView zoomScalePageLayoutView="0" workbookViewId="0" topLeftCell="A1">
      <selection activeCell="O6" sqref="O6:P10"/>
    </sheetView>
  </sheetViews>
  <sheetFormatPr defaultColWidth="9.140625" defaultRowHeight="15"/>
  <cols>
    <col min="1" max="1" width="9.140625" style="0" customWidth="1"/>
    <col min="2" max="2" width="6.7109375" style="0" customWidth="1"/>
    <col min="3" max="3" width="18.140625" style="0" customWidth="1"/>
  </cols>
  <sheetData>
    <row r="6" spans="2:16" ht="15">
      <c r="B6" s="1"/>
      <c r="C6" s="1"/>
      <c r="D6" s="183"/>
      <c r="E6" s="183"/>
      <c r="F6" s="185" t="s">
        <v>1</v>
      </c>
      <c r="G6" s="185"/>
      <c r="H6" s="185" t="s">
        <v>2</v>
      </c>
      <c r="I6" s="185"/>
      <c r="J6" s="185" t="s">
        <v>3</v>
      </c>
      <c r="K6" s="185"/>
      <c r="L6" s="185" t="s">
        <v>4</v>
      </c>
      <c r="M6" s="185"/>
      <c r="N6" s="1"/>
      <c r="O6" s="173" t="s">
        <v>123</v>
      </c>
      <c r="P6" s="174" t="s">
        <v>109</v>
      </c>
    </row>
    <row r="7" spans="2:16" ht="15">
      <c r="B7" s="3" t="s">
        <v>1</v>
      </c>
      <c r="C7" s="3" t="s">
        <v>96</v>
      </c>
      <c r="D7" s="180" t="s">
        <v>17</v>
      </c>
      <c r="E7" s="180"/>
      <c r="F7" s="182"/>
      <c r="G7" s="182"/>
      <c r="H7" s="181" t="s">
        <v>121</v>
      </c>
      <c r="I7" s="181"/>
      <c r="J7" s="181" t="s">
        <v>120</v>
      </c>
      <c r="K7" s="181"/>
      <c r="L7" s="185" t="s">
        <v>113</v>
      </c>
      <c r="M7" s="185"/>
      <c r="N7" s="1"/>
      <c r="O7" s="173" t="s">
        <v>117</v>
      </c>
      <c r="P7" s="174">
        <v>30</v>
      </c>
    </row>
    <row r="8" spans="2:16" ht="15">
      <c r="B8" s="3" t="s">
        <v>2</v>
      </c>
      <c r="C8" s="3" t="s">
        <v>97</v>
      </c>
      <c r="D8" s="180" t="s">
        <v>18</v>
      </c>
      <c r="E8" s="180"/>
      <c r="F8" s="181" t="s">
        <v>122</v>
      </c>
      <c r="G8" s="181"/>
      <c r="H8" s="182"/>
      <c r="I8" s="182"/>
      <c r="J8" s="181" t="s">
        <v>120</v>
      </c>
      <c r="K8" s="181"/>
      <c r="L8" s="181" t="s">
        <v>111</v>
      </c>
      <c r="M8" s="181"/>
      <c r="N8" s="1"/>
      <c r="O8" s="173" t="s">
        <v>118</v>
      </c>
      <c r="P8" s="174">
        <v>20</v>
      </c>
    </row>
    <row r="9" spans="2:16" ht="15">
      <c r="B9" s="3" t="s">
        <v>3</v>
      </c>
      <c r="C9" s="3" t="s">
        <v>98</v>
      </c>
      <c r="D9" s="180" t="s">
        <v>19</v>
      </c>
      <c r="E9" s="180"/>
      <c r="F9" s="181" t="s">
        <v>120</v>
      </c>
      <c r="G9" s="181"/>
      <c r="H9" s="181" t="s">
        <v>120</v>
      </c>
      <c r="I9" s="181"/>
      <c r="J9" s="182"/>
      <c r="K9" s="182"/>
      <c r="L9" s="181" t="s">
        <v>120</v>
      </c>
      <c r="M9" s="181"/>
      <c r="N9" s="1"/>
      <c r="O9" s="173"/>
      <c r="P9" s="174"/>
    </row>
    <row r="10" spans="2:16" ht="15">
      <c r="B10" s="3" t="s">
        <v>4</v>
      </c>
      <c r="C10" s="3" t="s">
        <v>99</v>
      </c>
      <c r="D10" s="180" t="s">
        <v>20</v>
      </c>
      <c r="E10" s="180"/>
      <c r="F10" s="181" t="s">
        <v>114</v>
      </c>
      <c r="G10" s="181"/>
      <c r="H10" s="181" t="s">
        <v>112</v>
      </c>
      <c r="I10" s="181"/>
      <c r="J10" s="181" t="s">
        <v>120</v>
      </c>
      <c r="K10" s="181"/>
      <c r="L10" s="182"/>
      <c r="M10" s="182"/>
      <c r="N10" s="1"/>
      <c r="O10" s="173" t="s">
        <v>110</v>
      </c>
      <c r="P10" s="174">
        <v>40</v>
      </c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sheetProtection/>
  <mergeCells count="25">
    <mergeCell ref="D7:E7"/>
    <mergeCell ref="F7:G7"/>
    <mergeCell ref="H7:I7"/>
    <mergeCell ref="J7:K7"/>
    <mergeCell ref="L7:M7"/>
    <mergeCell ref="D6:E6"/>
    <mergeCell ref="F6:G6"/>
    <mergeCell ref="H6:I6"/>
    <mergeCell ref="J6:K6"/>
    <mergeCell ref="L6:M6"/>
    <mergeCell ref="D9:E9"/>
    <mergeCell ref="F9:G9"/>
    <mergeCell ref="H9:I9"/>
    <mergeCell ref="J9:K9"/>
    <mergeCell ref="L9:M9"/>
    <mergeCell ref="D8:E8"/>
    <mergeCell ref="F8:G8"/>
    <mergeCell ref="H8:I8"/>
    <mergeCell ref="J8:K8"/>
    <mergeCell ref="L8:M8"/>
    <mergeCell ref="D10:E10"/>
    <mergeCell ref="F10:G10"/>
    <mergeCell ref="H10:I10"/>
    <mergeCell ref="J10:K10"/>
    <mergeCell ref="L10:M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P14"/>
  <sheetViews>
    <sheetView zoomScalePageLayoutView="0" workbookViewId="0" topLeftCell="A1">
      <selection activeCell="N12" sqref="N12"/>
    </sheetView>
  </sheetViews>
  <sheetFormatPr defaultColWidth="9.140625" defaultRowHeight="15"/>
  <cols>
    <col min="3" max="3" width="20.00390625" style="0" customWidth="1"/>
  </cols>
  <sheetData>
    <row r="7" spans="2:16" ht="15">
      <c r="B7" s="1"/>
      <c r="C7" s="1"/>
      <c r="D7" s="183"/>
      <c r="E7" s="183"/>
      <c r="F7" s="184" t="s">
        <v>1</v>
      </c>
      <c r="G7" s="184"/>
      <c r="H7" s="184" t="s">
        <v>2</v>
      </c>
      <c r="I7" s="184"/>
      <c r="J7" s="184" t="s">
        <v>3</v>
      </c>
      <c r="K7" s="184"/>
      <c r="L7" s="184" t="s">
        <v>4</v>
      </c>
      <c r="M7" s="184"/>
      <c r="N7" s="1"/>
      <c r="O7" s="173" t="s">
        <v>123</v>
      </c>
      <c r="P7" s="174" t="s">
        <v>109</v>
      </c>
    </row>
    <row r="8" spans="2:16" ht="15">
      <c r="B8" s="3" t="s">
        <v>1</v>
      </c>
      <c r="C8" s="3" t="s">
        <v>100</v>
      </c>
      <c r="D8" s="180" t="s">
        <v>21</v>
      </c>
      <c r="E8" s="180"/>
      <c r="F8" s="187"/>
      <c r="G8" s="187"/>
      <c r="H8" s="186" t="s">
        <v>124</v>
      </c>
      <c r="I8" s="186"/>
      <c r="J8" s="186" t="s">
        <v>124</v>
      </c>
      <c r="K8" s="186"/>
      <c r="L8" s="186" t="s">
        <v>124</v>
      </c>
      <c r="M8" s="186"/>
      <c r="N8" s="1"/>
      <c r="O8" s="173"/>
      <c r="P8" s="174"/>
    </row>
    <row r="9" spans="2:16" ht="15">
      <c r="B9" s="3" t="s">
        <v>2</v>
      </c>
      <c r="C9" s="3" t="s">
        <v>101</v>
      </c>
      <c r="D9" s="180" t="s">
        <v>22</v>
      </c>
      <c r="E9" s="180"/>
      <c r="F9" s="186" t="s">
        <v>124</v>
      </c>
      <c r="G9" s="186"/>
      <c r="H9" s="187"/>
      <c r="I9" s="187"/>
      <c r="J9" s="186" t="s">
        <v>124</v>
      </c>
      <c r="K9" s="186"/>
      <c r="L9" s="186" t="s">
        <v>124</v>
      </c>
      <c r="M9" s="186"/>
      <c r="N9" s="1"/>
      <c r="O9" s="173"/>
      <c r="P9" s="174"/>
    </row>
    <row r="10" spans="2:16" ht="15">
      <c r="B10" s="3" t="s">
        <v>3</v>
      </c>
      <c r="C10" s="3" t="s">
        <v>102</v>
      </c>
      <c r="D10" s="180" t="s">
        <v>23</v>
      </c>
      <c r="E10" s="180"/>
      <c r="F10" s="186" t="s">
        <v>124</v>
      </c>
      <c r="G10" s="186"/>
      <c r="H10" s="186" t="s">
        <v>124</v>
      </c>
      <c r="I10" s="186"/>
      <c r="J10" s="182"/>
      <c r="K10" s="182"/>
      <c r="L10" s="181" t="s">
        <v>126</v>
      </c>
      <c r="M10" s="181"/>
      <c r="N10" s="1"/>
      <c r="O10" s="173" t="s">
        <v>117</v>
      </c>
      <c r="P10" s="174">
        <v>30</v>
      </c>
    </row>
    <row r="11" spans="2:16" ht="15">
      <c r="B11" s="3" t="s">
        <v>4</v>
      </c>
      <c r="C11" s="3" t="s">
        <v>103</v>
      </c>
      <c r="D11" s="180" t="s">
        <v>24</v>
      </c>
      <c r="E11" s="180"/>
      <c r="F11" s="186" t="s">
        <v>124</v>
      </c>
      <c r="G11" s="186"/>
      <c r="H11" s="186" t="s">
        <v>124</v>
      </c>
      <c r="I11" s="186"/>
      <c r="J11" s="185" t="s">
        <v>125</v>
      </c>
      <c r="K11" s="185"/>
      <c r="L11" s="182"/>
      <c r="M11" s="182"/>
      <c r="N11" s="1"/>
      <c r="O11" s="173" t="s">
        <v>110</v>
      </c>
      <c r="P11" s="174">
        <v>40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sheetProtection/>
  <mergeCells count="25">
    <mergeCell ref="D8:E8"/>
    <mergeCell ref="F8:G8"/>
    <mergeCell ref="H8:I8"/>
    <mergeCell ref="J8:K8"/>
    <mergeCell ref="L8:M8"/>
    <mergeCell ref="D7:E7"/>
    <mergeCell ref="F7:G7"/>
    <mergeCell ref="H7:I7"/>
    <mergeCell ref="J7:K7"/>
    <mergeCell ref="L7:M7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4">
      <selection activeCell="B39" sqref="B39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2.8515625" style="0" customWidth="1"/>
    <col min="5" max="5" width="20.574218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60" customWidth="1"/>
    <col min="11" max="11" width="10.7109375" style="0" customWidth="1"/>
    <col min="12" max="12" width="1.7109375" style="60" customWidth="1"/>
    <col min="13" max="13" width="10.7109375" style="0" customWidth="1"/>
    <col min="14" max="14" width="1.7109375" style="61" customWidth="1"/>
    <col min="15" max="15" width="10.7109375" style="0" customWidth="1"/>
    <col min="16" max="16" width="1.7109375" style="60" customWidth="1"/>
    <col min="17" max="17" width="10.7109375" style="0" customWidth="1"/>
    <col min="18" max="18" width="1.7109375" style="61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8" customFormat="1" ht="21.75" customHeight="1">
      <c r="A1" s="62" t="str">
        <f>'[1]Altalanos'!$A$6</f>
        <v>Sósótó Erdő Kupa</v>
      </c>
      <c r="B1" s="63"/>
      <c r="I1" s="64"/>
      <c r="J1" s="65"/>
      <c r="K1" s="66" t="s">
        <v>50</v>
      </c>
      <c r="L1" s="66"/>
      <c r="M1" s="67"/>
      <c r="N1" s="65"/>
      <c r="O1" s="65"/>
      <c r="P1" s="65"/>
      <c r="R1" s="65"/>
    </row>
    <row r="2" spans="1:18" s="9" customFormat="1" ht="12.75">
      <c r="A2" s="68" t="s">
        <v>30</v>
      </c>
      <c r="B2" s="69"/>
      <c r="C2" s="69"/>
      <c r="D2" s="69"/>
      <c r="E2" s="69"/>
      <c r="F2" s="70" t="str">
        <f>'[1]Altalanos'!$B$8</f>
        <v>FP100+</v>
      </c>
      <c r="G2" s="71"/>
      <c r="J2" s="61"/>
      <c r="K2" s="66"/>
      <c r="L2" s="66"/>
      <c r="M2" s="66"/>
      <c r="N2" s="61"/>
      <c r="P2" s="61"/>
      <c r="R2" s="61"/>
    </row>
    <row r="3" spans="1:18" s="13" customFormat="1" ht="10.5" customHeight="1">
      <c r="A3" s="11" t="s">
        <v>31</v>
      </c>
      <c r="B3" s="11"/>
      <c r="C3" s="11"/>
      <c r="D3" s="11"/>
      <c r="E3" s="11"/>
      <c r="F3" s="11"/>
      <c r="G3" s="11" t="s">
        <v>32</v>
      </c>
      <c r="H3" s="11"/>
      <c r="I3" s="11"/>
      <c r="J3" s="72"/>
      <c r="K3" s="10" t="s">
        <v>33</v>
      </c>
      <c r="L3" s="12"/>
      <c r="M3" s="73"/>
      <c r="N3" s="72"/>
      <c r="O3" s="11"/>
      <c r="P3" s="72"/>
      <c r="Q3" s="11"/>
      <c r="R3" s="74" t="s">
        <v>34</v>
      </c>
    </row>
    <row r="4" spans="1:18" s="14" customFormat="1" ht="11.25" customHeight="1" thickBot="1">
      <c r="A4" s="188" t="str">
        <f>'[1]Altalanos'!$A$10</f>
        <v>2020. 06. 19-21.</v>
      </c>
      <c r="B4" s="188"/>
      <c r="C4" s="188"/>
      <c r="D4" s="75"/>
      <c r="E4" s="76"/>
      <c r="F4" s="75"/>
      <c r="G4" s="77" t="str">
        <f>'[1]Altalanos'!$C$10</f>
        <v>Nyíregyháza</v>
      </c>
      <c r="H4" s="78"/>
      <c r="I4" s="75"/>
      <c r="J4" s="79"/>
      <c r="K4" s="80"/>
      <c r="L4" s="81"/>
      <c r="M4" s="82"/>
      <c r="N4" s="79"/>
      <c r="O4" s="75"/>
      <c r="P4" s="79"/>
      <c r="Q4" s="75"/>
      <c r="R4" s="83" t="str">
        <f>'[1]Altalanos'!$E$10</f>
        <v>Zuborné Pázmándy Katalin</v>
      </c>
    </row>
    <row r="5" spans="1:18" s="13" customFormat="1" ht="9.75">
      <c r="A5" s="54"/>
      <c r="B5" s="84" t="s">
        <v>35</v>
      </c>
      <c r="C5" s="85" t="s">
        <v>51</v>
      </c>
      <c r="D5" s="84" t="s">
        <v>37</v>
      </c>
      <c r="E5" s="85" t="s">
        <v>52</v>
      </c>
      <c r="F5" s="86" t="s">
        <v>38</v>
      </c>
      <c r="G5" s="86" t="s">
        <v>39</v>
      </c>
      <c r="H5" s="86"/>
      <c r="I5" s="86" t="s">
        <v>40</v>
      </c>
      <c r="J5" s="86"/>
      <c r="K5" s="84" t="s">
        <v>41</v>
      </c>
      <c r="L5" s="87"/>
      <c r="M5" s="84" t="s">
        <v>7</v>
      </c>
      <c r="N5" s="87"/>
      <c r="O5" s="84" t="s">
        <v>53</v>
      </c>
      <c r="P5" s="87"/>
      <c r="Q5" s="84"/>
      <c r="R5" s="88"/>
    </row>
    <row r="6" spans="1:18" s="18" customFormat="1" ht="12.75" customHeight="1" thickBot="1">
      <c r="A6" s="17"/>
      <c r="B6" s="175" t="s">
        <v>109</v>
      </c>
      <c r="C6" s="89"/>
      <c r="D6" s="89"/>
      <c r="E6" s="89"/>
      <c r="F6" s="90"/>
      <c r="G6" s="90"/>
      <c r="I6" s="90"/>
      <c r="J6" s="91"/>
      <c r="K6" s="89"/>
      <c r="L6" s="91"/>
      <c r="M6" s="89"/>
      <c r="N6" s="91"/>
      <c r="O6" s="89"/>
      <c r="P6" s="91"/>
      <c r="Q6" s="89"/>
      <c r="R6" s="92"/>
    </row>
    <row r="7" spans="1:21" s="23" customFormat="1" ht="10.5" customHeight="1">
      <c r="A7" s="93">
        <v>1</v>
      </c>
      <c r="B7" s="176">
        <v>0</v>
      </c>
      <c r="C7" s="94">
        <f>IF($D7="","",VLOOKUP($D7,'[1]1D ELO (2)'!$A$7:$P$23,15))</f>
      </c>
      <c r="D7" s="95"/>
      <c r="E7" s="96">
        <v>711104</v>
      </c>
      <c r="F7" s="97" t="s">
        <v>61</v>
      </c>
      <c r="G7" s="97" t="s">
        <v>62</v>
      </c>
      <c r="H7" s="98"/>
      <c r="I7" s="97">
        <f>IF($D7="","",VLOOKUP($D7,'[1]1D ELO (2)'!$A$7:$P$23,4))</f>
      </c>
      <c r="J7" s="99"/>
      <c r="K7" s="100"/>
      <c r="L7" s="101"/>
      <c r="M7" s="100"/>
      <c r="N7" s="101"/>
      <c r="O7" s="100"/>
      <c r="P7" s="101"/>
      <c r="Q7" s="100"/>
      <c r="R7" s="19"/>
      <c r="S7" s="22"/>
      <c r="U7" s="102" t="e">
        <f>#REF!</f>
        <v>#REF!</v>
      </c>
    </row>
    <row r="8" spans="1:21" s="23" customFormat="1" ht="9" customHeight="1">
      <c r="A8" s="103"/>
      <c r="B8" s="177">
        <v>0</v>
      </c>
      <c r="C8" s="104"/>
      <c r="D8" s="104"/>
      <c r="E8" s="96">
        <f>UPPER(IF($D7="","",VLOOKUP($D7,'[1]1D ELO (2)'!$A$7:$P$23,11)))</f>
      </c>
      <c r="F8" s="97" t="s">
        <v>63</v>
      </c>
      <c r="G8" s="97" t="s">
        <v>64</v>
      </c>
      <c r="H8" s="98"/>
      <c r="I8" s="97">
        <f>IF($D7="","",VLOOKUP($D7,'[1]1D ELO (2)'!$A$7:$P$23,10))</f>
      </c>
      <c r="J8" s="105"/>
      <c r="K8" s="106">
        <f>IF(J8="a",F7,IF(J8="b",F9,""))</f>
      </c>
      <c r="L8" s="101"/>
      <c r="M8" s="100"/>
      <c r="N8" s="101"/>
      <c r="O8" s="100"/>
      <c r="P8" s="101"/>
      <c r="Q8" s="100"/>
      <c r="R8" s="19"/>
      <c r="S8" s="22"/>
      <c r="U8" s="107" t="e">
        <f>#REF!</f>
        <v>#REF!</v>
      </c>
    </row>
    <row r="9" spans="1:21" s="23" customFormat="1" ht="9" customHeight="1">
      <c r="A9" s="103"/>
      <c r="B9" s="177"/>
      <c r="C9" s="108"/>
      <c r="D9" s="108"/>
      <c r="E9" s="108"/>
      <c r="F9" s="109"/>
      <c r="G9" s="109"/>
      <c r="H9" s="30"/>
      <c r="I9" s="109"/>
      <c r="J9" s="110"/>
      <c r="K9" s="111">
        <f>UPPER(IF(OR(J10="a",J10="as"),F7,IF(OR(J10="b",J10="bs"),F11,)))</f>
      </c>
      <c r="L9" s="112"/>
      <c r="M9" s="100"/>
      <c r="N9" s="101"/>
      <c r="O9" s="100"/>
      <c r="P9" s="101"/>
      <c r="Q9" s="100"/>
      <c r="R9" s="19"/>
      <c r="S9" s="22"/>
      <c r="U9" s="107" t="e">
        <f>#REF!</f>
        <v>#REF!</v>
      </c>
    </row>
    <row r="10" spans="1:21" s="23" customFormat="1" ht="9" customHeight="1">
      <c r="A10" s="103"/>
      <c r="B10" s="177"/>
      <c r="C10" s="108"/>
      <c r="D10" s="108"/>
      <c r="E10" s="104"/>
      <c r="F10" s="109"/>
      <c r="G10" s="109"/>
      <c r="H10" s="113"/>
      <c r="I10" s="114" t="s">
        <v>42</v>
      </c>
      <c r="J10" s="25"/>
      <c r="K10" s="115" t="s">
        <v>65</v>
      </c>
      <c r="L10" s="116"/>
      <c r="M10" s="100"/>
      <c r="N10" s="101"/>
      <c r="O10" s="100"/>
      <c r="P10" s="101"/>
      <c r="Q10" s="100"/>
      <c r="R10" s="19"/>
      <c r="S10" s="22"/>
      <c r="U10" s="107" t="e">
        <f>#REF!</f>
        <v>#REF!</v>
      </c>
    </row>
    <row r="11" spans="1:21" s="23" customFormat="1" ht="9" customHeight="1">
      <c r="A11" s="103">
        <v>2</v>
      </c>
      <c r="B11" s="176">
        <v>20</v>
      </c>
      <c r="C11" s="94">
        <f>IF($D11="","",VLOOKUP($D11,'[1]1D ELO (2)'!$A$7:$P$23,15))</f>
      </c>
      <c r="D11" s="95"/>
      <c r="E11" s="117">
        <v>651118</v>
      </c>
      <c r="F11" s="118" t="s">
        <v>65</v>
      </c>
      <c r="G11" s="118" t="s">
        <v>66</v>
      </c>
      <c r="H11" s="119"/>
      <c r="I11" s="118">
        <f>IF($D11="","",VLOOKUP($D11,'[1]1D ELO (2)'!$A$7:$P$23,4))</f>
      </c>
      <c r="J11" s="120"/>
      <c r="K11" s="100" t="s">
        <v>67</v>
      </c>
      <c r="L11" s="121"/>
      <c r="M11" s="122"/>
      <c r="N11" s="112"/>
      <c r="O11" s="100"/>
      <c r="P11" s="101"/>
      <c r="Q11" s="100"/>
      <c r="R11" s="19"/>
      <c r="S11" s="22"/>
      <c r="U11" s="107" t="e">
        <f>#REF!</f>
        <v>#REF!</v>
      </c>
    </row>
    <row r="12" spans="1:21" s="23" customFormat="1" ht="9" customHeight="1">
      <c r="A12" s="103"/>
      <c r="B12" s="177">
        <v>20</v>
      </c>
      <c r="C12" s="104"/>
      <c r="D12" s="104"/>
      <c r="E12" s="117">
        <v>640608</v>
      </c>
      <c r="F12" s="118" t="s">
        <v>67</v>
      </c>
      <c r="G12" s="118" t="s">
        <v>68</v>
      </c>
      <c r="H12" s="119"/>
      <c r="I12" s="118">
        <f>IF($D11="","",VLOOKUP($D11,'[1]1D ELO (2)'!$A$7:$P$23,10))</f>
      </c>
      <c r="J12" s="105"/>
      <c r="K12" s="100" t="s">
        <v>16</v>
      </c>
      <c r="L12" s="121"/>
      <c r="M12" s="123"/>
      <c r="N12" s="124"/>
      <c r="O12" s="100"/>
      <c r="P12" s="101"/>
      <c r="Q12" s="100"/>
      <c r="R12" s="19"/>
      <c r="S12" s="22"/>
      <c r="U12" s="107" t="e">
        <f>#REF!</f>
        <v>#REF!</v>
      </c>
    </row>
    <row r="13" spans="1:21" s="23" customFormat="1" ht="9" customHeight="1">
      <c r="A13" s="103"/>
      <c r="B13" s="177"/>
      <c r="C13" s="108"/>
      <c r="D13" s="125"/>
      <c r="E13" s="104"/>
      <c r="F13" s="109"/>
      <c r="G13" s="109"/>
      <c r="H13" s="113"/>
      <c r="I13" s="109"/>
      <c r="J13" s="126"/>
      <c r="K13" s="100"/>
      <c r="L13" s="110"/>
      <c r="M13" s="111" t="s">
        <v>69</v>
      </c>
      <c r="N13" s="101"/>
      <c r="O13" s="100"/>
      <c r="P13" s="101"/>
      <c r="Q13" s="100"/>
      <c r="R13" s="19"/>
      <c r="S13" s="22"/>
      <c r="U13" s="107" t="e">
        <f>#REF!</f>
        <v>#REF!</v>
      </c>
    </row>
    <row r="14" spans="1:21" s="23" customFormat="1" ht="9" customHeight="1">
      <c r="A14" s="103"/>
      <c r="B14" s="177"/>
      <c r="C14" s="108"/>
      <c r="D14" s="125"/>
      <c r="E14" s="104"/>
      <c r="F14" s="109"/>
      <c r="G14" s="109"/>
      <c r="H14" s="113"/>
      <c r="I14" s="109"/>
      <c r="J14" s="126"/>
      <c r="K14" s="127" t="s">
        <v>42</v>
      </c>
      <c r="L14" s="25"/>
      <c r="M14" s="115" t="s">
        <v>71</v>
      </c>
      <c r="N14" s="116"/>
      <c r="O14" s="100"/>
      <c r="P14" s="101"/>
      <c r="Q14" s="100"/>
      <c r="R14" s="19"/>
      <c r="S14" s="22"/>
      <c r="U14" s="107" t="e">
        <f>#REF!</f>
        <v>#REF!</v>
      </c>
    </row>
    <row r="15" spans="1:21" s="23" customFormat="1" ht="9" customHeight="1">
      <c r="A15" s="128">
        <v>3</v>
      </c>
      <c r="B15" s="176">
        <v>30</v>
      </c>
      <c r="C15" s="94">
        <f>IF($D15="","",VLOOKUP($D15,'[1]1D ELO (2)'!$A$7:$P$23,15))</f>
      </c>
      <c r="D15" s="95"/>
      <c r="E15" s="117">
        <v>670105</v>
      </c>
      <c r="F15" s="118" t="s">
        <v>69</v>
      </c>
      <c r="G15" s="118" t="s">
        <v>70</v>
      </c>
      <c r="H15" s="119"/>
      <c r="I15" s="118">
        <f>IF($D15="","",VLOOKUP($D15,'[1]1D ELO (2)'!$A$7:$P$23,4))</f>
      </c>
      <c r="J15" s="99"/>
      <c r="K15" s="100"/>
      <c r="L15" s="121"/>
      <c r="M15" s="108">
        <v>86</v>
      </c>
      <c r="N15" s="121"/>
      <c r="O15" s="122"/>
      <c r="P15" s="101"/>
      <c r="Q15" s="100"/>
      <c r="R15" s="19"/>
      <c r="S15" s="22"/>
      <c r="U15" s="107" t="e">
        <f>#REF!</f>
        <v>#REF!</v>
      </c>
    </row>
    <row r="16" spans="1:21" s="23" customFormat="1" ht="9" customHeight="1" thickBot="1">
      <c r="A16" s="103"/>
      <c r="B16" s="177">
        <v>30</v>
      </c>
      <c r="C16" s="104"/>
      <c r="D16" s="104"/>
      <c r="E16" s="117">
        <v>700604</v>
      </c>
      <c r="F16" s="118" t="s">
        <v>71</v>
      </c>
      <c r="G16" s="118" t="s">
        <v>72</v>
      </c>
      <c r="H16" s="119"/>
      <c r="I16" s="118">
        <f>IF($D15="","",VLOOKUP($D15,'[1]1D ELO (2)'!$A$7:$P$23,10))</f>
      </c>
      <c r="J16" s="105"/>
      <c r="K16" s="106">
        <f>IF(J16="a",F15,IF(J16="b",F17,""))</f>
      </c>
      <c r="L16" s="121"/>
      <c r="M16" s="100"/>
      <c r="N16" s="121"/>
      <c r="O16" s="100"/>
      <c r="P16" s="101"/>
      <c r="Q16" s="100"/>
      <c r="R16" s="19"/>
      <c r="S16" s="22"/>
      <c r="U16" s="129" t="e">
        <f>#REF!</f>
        <v>#REF!</v>
      </c>
    </row>
    <row r="17" spans="1:19" s="23" customFormat="1" ht="9" customHeight="1">
      <c r="A17" s="103"/>
      <c r="B17" s="177"/>
      <c r="C17" s="108"/>
      <c r="D17" s="125"/>
      <c r="E17" s="104"/>
      <c r="F17" s="109"/>
      <c r="G17" s="109"/>
      <c r="H17" s="113"/>
      <c r="I17" s="109"/>
      <c r="J17" s="110"/>
      <c r="K17" s="111" t="s">
        <v>69</v>
      </c>
      <c r="L17" s="130"/>
      <c r="M17" s="100"/>
      <c r="N17" s="121"/>
      <c r="O17" s="100"/>
      <c r="P17" s="101"/>
      <c r="Q17" s="100"/>
      <c r="R17" s="19"/>
      <c r="S17" s="22"/>
    </row>
    <row r="18" spans="1:19" s="23" customFormat="1" ht="9" customHeight="1">
      <c r="A18" s="103"/>
      <c r="B18" s="177"/>
      <c r="C18" s="108"/>
      <c r="D18" s="125"/>
      <c r="E18" s="104"/>
      <c r="F18" s="109"/>
      <c r="G18" s="109"/>
      <c r="H18" s="113"/>
      <c r="I18" s="114" t="s">
        <v>42</v>
      </c>
      <c r="J18" s="25"/>
      <c r="K18" s="115" t="s">
        <v>71</v>
      </c>
      <c r="L18" s="105"/>
      <c r="M18" s="100"/>
      <c r="N18" s="121"/>
      <c r="O18" s="100"/>
      <c r="P18" s="101"/>
      <c r="Q18" s="100"/>
      <c r="R18" s="19"/>
      <c r="S18" s="22"/>
    </row>
    <row r="19" spans="1:19" s="23" customFormat="1" ht="9" customHeight="1">
      <c r="A19" s="103">
        <v>4</v>
      </c>
      <c r="B19" s="176">
        <v>10</v>
      </c>
      <c r="C19" s="94">
        <f>IF($D19="","",VLOOKUP($D19,'[1]1D ELO (2)'!$A$7:$P$23,15))</f>
      </c>
      <c r="D19" s="95"/>
      <c r="E19" s="117">
        <v>701001</v>
      </c>
      <c r="F19" s="118" t="s">
        <v>73</v>
      </c>
      <c r="G19" s="118" t="s">
        <v>66</v>
      </c>
      <c r="H19" s="119"/>
      <c r="I19" s="118">
        <f>IF($D19="","",VLOOKUP($D19,'[1]1D ELO (2)'!$A$7:$P$23,4))</f>
      </c>
      <c r="J19" s="120"/>
      <c r="K19" s="100" t="s">
        <v>90</v>
      </c>
      <c r="L19" s="101"/>
      <c r="M19" s="122"/>
      <c r="N19" s="130"/>
      <c r="O19" s="100"/>
      <c r="P19" s="101"/>
      <c r="Q19" s="100"/>
      <c r="R19" s="19"/>
      <c r="S19" s="22"/>
    </row>
    <row r="20" spans="1:19" s="23" customFormat="1" ht="9" customHeight="1">
      <c r="A20" s="103"/>
      <c r="B20" s="177">
        <v>10</v>
      </c>
      <c r="C20" s="104"/>
      <c r="D20" s="104"/>
      <c r="E20" s="117">
        <v>690903</v>
      </c>
      <c r="F20" s="118" t="s">
        <v>74</v>
      </c>
      <c r="G20" s="118" t="s">
        <v>75</v>
      </c>
      <c r="H20" s="119"/>
      <c r="I20" s="118">
        <f>IF($D19="","",VLOOKUP($D19,'[1]1D ELO (2)'!$A$7:$P$23,10))</f>
      </c>
      <c r="J20" s="105"/>
      <c r="K20" s="100"/>
      <c r="L20" s="101"/>
      <c r="M20" s="123"/>
      <c r="N20" s="131"/>
      <c r="O20" s="100"/>
      <c r="P20" s="101"/>
      <c r="Q20" s="100"/>
      <c r="R20" s="19"/>
      <c r="S20" s="22"/>
    </row>
    <row r="21" spans="1:19" s="23" customFormat="1" ht="9" customHeight="1">
      <c r="A21" s="103"/>
      <c r="B21" s="177"/>
      <c r="C21" s="108"/>
      <c r="D21" s="108"/>
      <c r="E21" s="104"/>
      <c r="F21" s="109"/>
      <c r="G21" s="109"/>
      <c r="H21" s="113"/>
      <c r="I21" s="109"/>
      <c r="J21" s="126"/>
      <c r="K21" s="100"/>
      <c r="L21" s="101"/>
      <c r="M21" s="100"/>
      <c r="N21" s="110"/>
      <c r="O21" s="111">
        <f>UPPER(IF(OR(N22="a",N22="as"),M13,IF(OR(N22="b",N22="bs"),M29,)))</f>
      </c>
      <c r="P21" s="101"/>
      <c r="Q21" s="100"/>
      <c r="R21" s="19"/>
      <c r="S21" s="22"/>
    </row>
    <row r="22" spans="1:19" s="23" customFormat="1" ht="9" customHeight="1">
      <c r="A22" s="103"/>
      <c r="B22" s="177"/>
      <c r="C22" s="108"/>
      <c r="D22" s="108"/>
      <c r="E22" s="104"/>
      <c r="F22" s="109"/>
      <c r="G22" s="109"/>
      <c r="H22" s="113"/>
      <c r="I22" s="109"/>
      <c r="J22" s="126"/>
      <c r="K22" s="100"/>
      <c r="L22" s="101"/>
      <c r="M22" s="127" t="s">
        <v>42</v>
      </c>
      <c r="N22" s="25"/>
      <c r="O22" s="115" t="s">
        <v>120</v>
      </c>
      <c r="P22" s="116"/>
      <c r="Q22" s="100"/>
      <c r="R22" s="19"/>
      <c r="S22" s="22"/>
    </row>
    <row r="23" spans="1:19" s="23" customFormat="1" ht="9" customHeight="1">
      <c r="A23" s="103">
        <v>5</v>
      </c>
      <c r="B23" s="176">
        <v>10</v>
      </c>
      <c r="C23" s="94">
        <f>IF($D23="","",VLOOKUP($D23,'[1]1D ELO (2)'!$A$7:$P$23,15))</f>
      </c>
      <c r="D23" s="95"/>
      <c r="E23" s="117">
        <v>590329</v>
      </c>
      <c r="F23" s="118" t="s">
        <v>76</v>
      </c>
      <c r="G23" s="118" t="s">
        <v>75</v>
      </c>
      <c r="H23" s="119"/>
      <c r="I23" s="118">
        <f>IF($D23="","",VLOOKUP($D23,'[1]1D ELO (2)'!$A$7:$P$23,4))</f>
      </c>
      <c r="J23" s="99"/>
      <c r="K23" s="100"/>
      <c r="L23" s="101"/>
      <c r="M23" s="100"/>
      <c r="N23" s="121"/>
      <c r="O23" s="100"/>
      <c r="P23" s="132"/>
      <c r="Q23" s="100"/>
      <c r="R23" s="19"/>
      <c r="S23" s="22"/>
    </row>
    <row r="24" spans="1:19" s="23" customFormat="1" ht="9" customHeight="1">
      <c r="A24" s="103"/>
      <c r="B24" s="177">
        <v>10</v>
      </c>
      <c r="C24" s="104"/>
      <c r="D24" s="104"/>
      <c r="E24" s="117">
        <v>750410</v>
      </c>
      <c r="F24" s="118" t="s">
        <v>77</v>
      </c>
      <c r="G24" s="118" t="s">
        <v>78</v>
      </c>
      <c r="H24" s="119"/>
      <c r="I24" s="118" t="s">
        <v>89</v>
      </c>
      <c r="J24" s="105"/>
      <c r="K24" s="106">
        <f>IF(J24="a",F23,IF(J24="b",F25,""))</f>
      </c>
      <c r="L24" s="101"/>
      <c r="M24" s="100"/>
      <c r="N24" s="121"/>
      <c r="O24" s="100"/>
      <c r="P24" s="101"/>
      <c r="Q24" s="100"/>
      <c r="R24" s="19"/>
      <c r="S24" s="22"/>
    </row>
    <row r="25" spans="1:19" s="23" customFormat="1" ht="9" customHeight="1">
      <c r="A25" s="103"/>
      <c r="B25" s="177"/>
      <c r="C25" s="108"/>
      <c r="D25" s="108"/>
      <c r="E25" s="104"/>
      <c r="F25" s="109"/>
      <c r="G25" s="109"/>
      <c r="H25" s="113"/>
      <c r="I25" s="109"/>
      <c r="J25" s="110"/>
      <c r="K25" s="111">
        <f>UPPER(IF(OR(J26="a",J26="as"),F23,IF(OR(J26="b",J26="bs"),F27,)))</f>
      </c>
      <c r="L25" s="112"/>
      <c r="M25" s="100"/>
      <c r="N25" s="121"/>
      <c r="O25" s="100"/>
      <c r="P25" s="101"/>
      <c r="Q25" s="100"/>
      <c r="R25" s="19"/>
      <c r="S25" s="22"/>
    </row>
    <row r="26" spans="1:19" s="23" customFormat="1" ht="9" customHeight="1">
      <c r="A26" s="103"/>
      <c r="B26" s="177"/>
      <c r="C26" s="108"/>
      <c r="D26" s="108"/>
      <c r="E26" s="104"/>
      <c r="F26" s="109"/>
      <c r="G26" s="109"/>
      <c r="H26" s="113"/>
      <c r="I26" s="114" t="s">
        <v>42</v>
      </c>
      <c r="J26" s="25"/>
      <c r="K26" s="115" t="s">
        <v>120</v>
      </c>
      <c r="L26" s="116"/>
      <c r="M26" s="100"/>
      <c r="N26" s="121"/>
      <c r="O26" s="100"/>
      <c r="P26" s="101"/>
      <c r="Q26" s="100"/>
      <c r="R26" s="19"/>
      <c r="S26" s="22"/>
    </row>
    <row r="27" spans="1:19" s="23" customFormat="1" ht="9" customHeight="1">
      <c r="A27" s="103">
        <v>6</v>
      </c>
      <c r="B27" s="176">
        <v>0</v>
      </c>
      <c r="C27" s="94">
        <f>IF($D27="","",VLOOKUP($D27,'[1]1D ELO (2)'!$A$7:$P$23,15))</f>
      </c>
      <c r="D27" s="95"/>
      <c r="E27" s="117">
        <v>650613</v>
      </c>
      <c r="F27" s="118" t="s">
        <v>79</v>
      </c>
      <c r="G27" s="118" t="s">
        <v>70</v>
      </c>
      <c r="H27" s="119"/>
      <c r="I27" s="118">
        <f>IF($D27="","",VLOOKUP($D27,'[1]1D ELO (2)'!$A$7:$P$23,4))</f>
      </c>
      <c r="J27" s="120"/>
      <c r="K27" s="100"/>
      <c r="L27" s="121"/>
      <c r="M27" s="122"/>
      <c r="N27" s="130"/>
      <c r="O27" s="100"/>
      <c r="P27" s="101"/>
      <c r="Q27" s="100"/>
      <c r="R27" s="19"/>
      <c r="S27" s="22"/>
    </row>
    <row r="28" spans="1:19" s="23" customFormat="1" ht="9" customHeight="1">
      <c r="A28" s="103"/>
      <c r="B28" s="177">
        <v>0</v>
      </c>
      <c r="C28" s="104"/>
      <c r="D28" s="104"/>
      <c r="E28" s="117">
        <v>740709</v>
      </c>
      <c r="F28" s="118" t="s">
        <v>80</v>
      </c>
      <c r="G28" s="118" t="s">
        <v>81</v>
      </c>
      <c r="H28" s="119"/>
      <c r="I28" s="118">
        <f>IF($D27="","",VLOOKUP($D27,'[1]1D ELO (2)'!$A$7:$P$23,10))</f>
      </c>
      <c r="J28" s="105"/>
      <c r="K28" s="100"/>
      <c r="L28" s="121"/>
      <c r="M28" s="123"/>
      <c r="N28" s="131"/>
      <c r="O28" s="100"/>
      <c r="P28" s="101"/>
      <c r="Q28" s="100"/>
      <c r="R28" s="19"/>
      <c r="S28" s="22"/>
    </row>
    <row r="29" spans="1:19" s="23" customFormat="1" ht="9" customHeight="1">
      <c r="A29" s="103"/>
      <c r="B29" s="177"/>
      <c r="C29" s="108"/>
      <c r="D29" s="125"/>
      <c r="E29" s="104"/>
      <c r="F29" s="109"/>
      <c r="G29" s="109"/>
      <c r="H29" s="113"/>
      <c r="I29" s="109"/>
      <c r="J29" s="126"/>
      <c r="K29" s="100"/>
      <c r="L29" s="110"/>
      <c r="M29" s="111">
        <f>UPPER(IF(OR(L30="a",L30="as"),K25,IF(OR(L30="b",L30="bs"),K33,)))</f>
      </c>
      <c r="N29" s="121"/>
      <c r="O29" s="100"/>
      <c r="P29" s="101"/>
      <c r="Q29" s="100"/>
      <c r="R29" s="19"/>
      <c r="S29" s="22"/>
    </row>
    <row r="30" spans="1:19" s="23" customFormat="1" ht="9" customHeight="1">
      <c r="A30" s="103"/>
      <c r="B30" s="177"/>
      <c r="C30" s="108"/>
      <c r="D30" s="125"/>
      <c r="E30" s="104"/>
      <c r="F30" s="109"/>
      <c r="G30" s="109"/>
      <c r="H30" s="113"/>
      <c r="I30" s="109"/>
      <c r="J30" s="126"/>
      <c r="K30" s="127" t="s">
        <v>42</v>
      </c>
      <c r="L30" s="25"/>
      <c r="M30" s="115" t="s">
        <v>120</v>
      </c>
      <c r="N30" s="105"/>
      <c r="O30" s="100"/>
      <c r="P30" s="101"/>
      <c r="Q30" s="100"/>
      <c r="R30" s="19"/>
      <c r="S30" s="22"/>
    </row>
    <row r="31" spans="1:19" s="23" customFormat="1" ht="9" customHeight="1">
      <c r="A31" s="128">
        <v>7</v>
      </c>
      <c r="B31" s="176">
        <v>0</v>
      </c>
      <c r="C31" s="94">
        <f>IF($D31="","",VLOOKUP($D31,'[1]1D ELO (2)'!$A$7:$P$23,15))</f>
      </c>
      <c r="D31" s="95"/>
      <c r="E31" s="117">
        <v>701010</v>
      </c>
      <c r="F31" s="118" t="s">
        <v>82</v>
      </c>
      <c r="G31" s="118" t="s">
        <v>83</v>
      </c>
      <c r="H31" s="119"/>
      <c r="I31" s="118">
        <f>IF($D31="","",VLOOKUP($D31,'[1]1D ELO (2)'!$A$7:$P$23,4))</f>
      </c>
      <c r="J31" s="99"/>
      <c r="K31" s="100"/>
      <c r="L31" s="121"/>
      <c r="M31" s="100"/>
      <c r="N31" s="101"/>
      <c r="O31" s="122"/>
      <c r="P31" s="101"/>
      <c r="Q31" s="100"/>
      <c r="R31" s="19"/>
      <c r="S31" s="22"/>
    </row>
    <row r="32" spans="1:19" s="23" customFormat="1" ht="9" customHeight="1">
      <c r="A32" s="103"/>
      <c r="B32" s="177">
        <v>0</v>
      </c>
      <c r="C32" s="104"/>
      <c r="D32" s="104"/>
      <c r="E32" s="117">
        <v>600518</v>
      </c>
      <c r="F32" s="118" t="s">
        <v>84</v>
      </c>
      <c r="G32" s="118" t="s">
        <v>66</v>
      </c>
      <c r="H32" s="119"/>
      <c r="I32" s="118">
        <f>IF($D31="","",VLOOKUP($D31,'[1]1D ELO (2)'!$A$7:$P$23,10))</f>
      </c>
      <c r="J32" s="105"/>
      <c r="K32" s="106"/>
      <c r="L32" s="121"/>
      <c r="M32" s="100"/>
      <c r="N32" s="101"/>
      <c r="O32" s="100"/>
      <c r="P32" s="101"/>
      <c r="Q32" s="100"/>
      <c r="R32" s="19"/>
      <c r="S32" s="22"/>
    </row>
    <row r="33" spans="1:19" s="23" customFormat="1" ht="9" customHeight="1">
      <c r="A33" s="103"/>
      <c r="B33" s="177"/>
      <c r="C33" s="108"/>
      <c r="D33" s="125"/>
      <c r="E33" s="108"/>
      <c r="F33" s="109"/>
      <c r="G33" s="109"/>
      <c r="H33" s="30"/>
      <c r="I33" s="109"/>
      <c r="J33" s="110"/>
      <c r="K33" s="111">
        <f>UPPER(IF(OR(J34="a",J34="as"),F31,IF(OR(J34="b",J34="bs"),F35,)))</f>
      </c>
      <c r="L33" s="130"/>
      <c r="M33" s="100"/>
      <c r="N33" s="101"/>
      <c r="O33" s="100"/>
      <c r="P33" s="101"/>
      <c r="Q33" s="100"/>
      <c r="R33" s="19"/>
      <c r="S33" s="22"/>
    </row>
    <row r="34" spans="1:19" s="23" customFormat="1" ht="9" customHeight="1">
      <c r="A34" s="103"/>
      <c r="B34" s="177"/>
      <c r="C34" s="108"/>
      <c r="D34" s="125"/>
      <c r="E34" s="108"/>
      <c r="F34" s="109"/>
      <c r="G34" s="109"/>
      <c r="H34" s="30"/>
      <c r="I34" s="127" t="s">
        <v>42</v>
      </c>
      <c r="J34" s="25"/>
      <c r="K34" s="115" t="s">
        <v>120</v>
      </c>
      <c r="L34" s="105"/>
      <c r="M34" s="100"/>
      <c r="N34" s="101"/>
      <c r="O34" s="100"/>
      <c r="P34" s="101"/>
      <c r="Q34" s="100"/>
      <c r="R34" s="19"/>
      <c r="S34" s="22"/>
    </row>
    <row r="35" spans="1:19" s="23" customFormat="1" ht="9" customHeight="1">
      <c r="A35" s="93">
        <v>8</v>
      </c>
      <c r="B35" s="176">
        <v>0</v>
      </c>
      <c r="C35" s="94">
        <f>IF($D35="","",VLOOKUP($D35,'[1]1D ELO (2)'!$A$7:$P$23,15))</f>
      </c>
      <c r="D35" s="95"/>
      <c r="E35" s="117">
        <v>700426</v>
      </c>
      <c r="F35" s="133" t="s">
        <v>85</v>
      </c>
      <c r="G35" s="133" t="s">
        <v>86</v>
      </c>
      <c r="H35" s="134"/>
      <c r="I35" s="133">
        <f>IF($D35="","",VLOOKUP($D35,'[1]1D ELO (2)'!$A$7:$P$23,4))</f>
      </c>
      <c r="J35" s="120"/>
      <c r="K35" s="100"/>
      <c r="L35" s="101"/>
      <c r="M35" s="122"/>
      <c r="N35" s="112"/>
      <c r="O35" s="100"/>
      <c r="P35" s="101"/>
      <c r="Q35" s="100"/>
      <c r="R35" s="19"/>
      <c r="S35" s="22"/>
    </row>
    <row r="36" spans="1:19" s="23" customFormat="1" ht="9" customHeight="1">
      <c r="A36" s="103"/>
      <c r="B36" s="177">
        <v>0</v>
      </c>
      <c r="C36" s="104"/>
      <c r="D36" s="104"/>
      <c r="E36" s="96">
        <v>670510</v>
      </c>
      <c r="F36" s="97" t="s">
        <v>87</v>
      </c>
      <c r="G36" s="97" t="s">
        <v>64</v>
      </c>
      <c r="H36" s="98"/>
      <c r="I36" s="97">
        <f>IF($D35="","",VLOOKUP($D35,'[1]1D ELO (2)'!$A$7:$P$23,10))</f>
      </c>
      <c r="J36" s="105"/>
      <c r="K36" s="100"/>
      <c r="L36" s="101"/>
      <c r="M36" s="123"/>
      <c r="N36" s="124"/>
      <c r="O36" s="100"/>
      <c r="P36" s="101"/>
      <c r="Q36" s="100"/>
      <c r="R36" s="19"/>
      <c r="S36" s="22"/>
    </row>
    <row r="37" spans="1:19" s="23" customFormat="1" ht="9" customHeight="1">
      <c r="A37" s="108"/>
      <c r="B37" s="108"/>
      <c r="C37" s="108"/>
      <c r="D37" s="125"/>
      <c r="E37" s="108"/>
      <c r="F37" s="109"/>
      <c r="G37" s="109"/>
      <c r="H37" s="30"/>
      <c r="I37" s="109"/>
      <c r="J37" s="126"/>
      <c r="K37" s="100"/>
      <c r="L37" s="101"/>
      <c r="M37" s="100"/>
      <c r="N37" s="101"/>
      <c r="O37" s="101"/>
      <c r="P37" s="135"/>
      <c r="Q37" s="111">
        <f>UPPER(IF(OR(P38="a",P38="as"),O21,IF(OR(P38="b",P38="bs"),O53,)))</f>
      </c>
      <c r="R37" s="136"/>
      <c r="S37" s="22"/>
    </row>
    <row r="38" spans="1:19" s="23" customFormat="1" ht="9" customHeight="1">
      <c r="A38" s="108"/>
      <c r="B38" s="108"/>
      <c r="C38" s="108"/>
      <c r="D38" s="125"/>
      <c r="E38" s="108"/>
      <c r="F38" s="109"/>
      <c r="G38" s="109"/>
      <c r="H38" s="30"/>
      <c r="I38" s="109"/>
      <c r="J38" s="126"/>
      <c r="K38" s="100"/>
      <c r="L38" s="101"/>
      <c r="M38" s="100"/>
      <c r="N38" s="101"/>
      <c r="O38" s="127"/>
      <c r="P38" s="101"/>
      <c r="Q38" s="111"/>
      <c r="R38" s="136"/>
      <c r="S38" s="22"/>
    </row>
    <row r="39" spans="1:19" s="23" customFormat="1" ht="9" customHeight="1">
      <c r="A39" s="108"/>
      <c r="B39" s="108"/>
      <c r="C39" s="108"/>
      <c r="D39" s="125"/>
      <c r="E39" s="108"/>
      <c r="F39" s="109"/>
      <c r="G39" s="109"/>
      <c r="H39" s="30"/>
      <c r="I39" s="109"/>
      <c r="J39" s="126"/>
      <c r="K39" s="100"/>
      <c r="L39" s="101"/>
      <c r="M39" s="100"/>
      <c r="N39" s="101"/>
      <c r="O39" s="127"/>
      <c r="P39" s="101"/>
      <c r="Q39" s="111"/>
      <c r="R39" s="136"/>
      <c r="S39" s="22"/>
    </row>
    <row r="40" spans="1:19" s="23" customFormat="1" ht="9" customHeight="1">
      <c r="A40" s="108"/>
      <c r="B40" s="108"/>
      <c r="C40" s="108"/>
      <c r="D40" s="125"/>
      <c r="E40" s="108"/>
      <c r="F40" s="109"/>
      <c r="G40" s="109"/>
      <c r="H40" s="30"/>
      <c r="I40" s="109"/>
      <c r="J40" s="126"/>
      <c r="K40" s="100"/>
      <c r="L40" s="101"/>
      <c r="M40" s="100"/>
      <c r="N40" s="101"/>
      <c r="O40" s="127"/>
      <c r="P40" s="101"/>
      <c r="Q40" s="111"/>
      <c r="R40" s="136"/>
      <c r="S40" s="22"/>
    </row>
    <row r="41" spans="1:19" s="23" customFormat="1" ht="9" customHeight="1">
      <c r="A41" s="108"/>
      <c r="B41" s="108"/>
      <c r="C41" s="108"/>
      <c r="D41" s="125"/>
      <c r="E41" s="108"/>
      <c r="F41" s="109" t="s">
        <v>88</v>
      </c>
      <c r="G41" s="109"/>
      <c r="H41" s="30"/>
      <c r="I41" s="109"/>
      <c r="J41" s="126"/>
      <c r="K41" s="100"/>
      <c r="L41" s="101"/>
      <c r="M41" s="100"/>
      <c r="N41" s="101"/>
      <c r="O41" s="127"/>
      <c r="P41" s="101"/>
      <c r="Q41" s="111"/>
      <c r="R41" s="136"/>
      <c r="S41" s="22"/>
    </row>
    <row r="42" spans="1:19" s="23" customFormat="1" ht="9" customHeight="1">
      <c r="A42" s="108"/>
      <c r="B42" s="108"/>
      <c r="C42" s="108"/>
      <c r="D42" s="125"/>
      <c r="E42" s="108"/>
      <c r="F42" s="109"/>
      <c r="G42" s="109"/>
      <c r="H42" s="178" t="s">
        <v>127</v>
      </c>
      <c r="I42" s="178" t="s">
        <v>127</v>
      </c>
      <c r="J42" s="126"/>
      <c r="K42" s="100"/>
      <c r="L42" s="101"/>
      <c r="M42" s="100"/>
      <c r="N42" s="101"/>
      <c r="O42" s="127"/>
      <c r="P42" s="101"/>
      <c r="Q42" s="111"/>
      <c r="R42" s="136"/>
      <c r="S42" s="22"/>
    </row>
    <row r="43" spans="1:19" s="23" customFormat="1" ht="9" customHeight="1">
      <c r="A43" s="108"/>
      <c r="B43" s="108"/>
      <c r="C43" s="108"/>
      <c r="D43" s="125"/>
      <c r="E43" s="108"/>
      <c r="F43" s="109"/>
      <c r="G43" s="109"/>
      <c r="H43" s="30"/>
      <c r="I43" s="109"/>
      <c r="J43" s="126"/>
      <c r="K43" s="100"/>
      <c r="L43" s="101"/>
      <c r="M43" s="100" t="s">
        <v>89</v>
      </c>
      <c r="N43" s="101"/>
      <c r="O43" s="127"/>
      <c r="P43" s="101"/>
      <c r="Q43" s="111"/>
      <c r="R43" s="136"/>
      <c r="S43" s="22"/>
    </row>
    <row r="44" spans="1:19" s="23" customFormat="1" ht="9" customHeight="1">
      <c r="A44" s="108"/>
      <c r="B44" s="108"/>
      <c r="C44" s="108"/>
      <c r="D44" s="125"/>
      <c r="E44" s="108"/>
      <c r="F44" s="109"/>
      <c r="G44" s="109"/>
      <c r="H44" s="30"/>
      <c r="I44" s="109"/>
      <c r="J44" s="126"/>
      <c r="K44" s="100"/>
      <c r="L44" s="101"/>
      <c r="M44" s="100"/>
      <c r="N44" s="101"/>
      <c r="O44" s="127"/>
      <c r="P44" s="101"/>
      <c r="Q44" s="111"/>
      <c r="R44" s="136"/>
      <c r="S44" s="22"/>
    </row>
    <row r="45" spans="1:19" s="23" customFormat="1" ht="9" customHeight="1">
      <c r="A45" s="108"/>
      <c r="B45" s="108"/>
      <c r="C45" s="108"/>
      <c r="D45" s="125"/>
      <c r="E45" s="108"/>
      <c r="F45" s="109"/>
      <c r="G45" s="109"/>
      <c r="H45" s="30"/>
      <c r="I45" s="109"/>
      <c r="J45" s="126"/>
      <c r="K45" s="100"/>
      <c r="L45" s="101"/>
      <c r="M45" s="100"/>
      <c r="N45" s="101"/>
      <c r="O45" s="127"/>
      <c r="P45" s="101"/>
      <c r="Q45" s="111"/>
      <c r="R45" s="136"/>
      <c r="S45" s="22"/>
    </row>
    <row r="46" spans="1:19" s="23" customFormat="1" ht="9" customHeight="1">
      <c r="A46" s="108"/>
      <c r="B46" s="108"/>
      <c r="C46" s="108"/>
      <c r="D46" s="125"/>
      <c r="E46" s="108"/>
      <c r="F46" s="109"/>
      <c r="G46" s="109"/>
      <c r="H46" s="30"/>
      <c r="I46" s="109"/>
      <c r="J46" s="126"/>
      <c r="K46" s="100"/>
      <c r="L46" s="101"/>
      <c r="M46" s="100"/>
      <c r="N46" s="101"/>
      <c r="O46" s="127"/>
      <c r="P46" s="101"/>
      <c r="Q46" s="111"/>
      <c r="R46" s="136"/>
      <c r="S46" s="22"/>
    </row>
    <row r="47" spans="1:19" s="23" customFormat="1" ht="9" customHeight="1">
      <c r="A47" s="108"/>
      <c r="B47" s="108"/>
      <c r="C47" s="108"/>
      <c r="D47" s="125"/>
      <c r="E47" s="108"/>
      <c r="F47" s="109"/>
      <c r="G47" s="109"/>
      <c r="H47" s="30"/>
      <c r="I47" s="109"/>
      <c r="J47" s="126"/>
      <c r="K47" s="100"/>
      <c r="L47" s="101"/>
      <c r="M47" s="100"/>
      <c r="N47" s="101"/>
      <c r="O47" s="127"/>
      <c r="P47" s="101"/>
      <c r="Q47" s="111"/>
      <c r="R47" s="136"/>
      <c r="S47" s="22"/>
    </row>
    <row r="48" spans="1:19" s="23" customFormat="1" ht="9" customHeight="1">
      <c r="A48" s="108"/>
      <c r="B48" s="108"/>
      <c r="C48" s="108"/>
      <c r="D48" s="125"/>
      <c r="E48" s="108"/>
      <c r="F48" s="109"/>
      <c r="G48" s="109"/>
      <c r="H48" s="30"/>
      <c r="I48" s="109"/>
      <c r="J48" s="126"/>
      <c r="K48" s="100"/>
      <c r="L48" s="101"/>
      <c r="M48" s="100"/>
      <c r="N48" s="101"/>
      <c r="O48" s="127"/>
      <c r="P48" s="101"/>
      <c r="Q48" s="111"/>
      <c r="R48" s="136"/>
      <c r="S48" s="22"/>
    </row>
    <row r="49" spans="1:19" s="23" customFormat="1" ht="9" customHeight="1">
      <c r="A49" s="108"/>
      <c r="B49" s="108"/>
      <c r="C49" s="108"/>
      <c r="D49" s="125"/>
      <c r="E49" s="108"/>
      <c r="F49" s="109"/>
      <c r="G49" s="109"/>
      <c r="H49" s="30"/>
      <c r="I49" s="109"/>
      <c r="J49" s="126"/>
      <c r="K49" s="100"/>
      <c r="L49" s="101"/>
      <c r="M49" s="100"/>
      <c r="N49" s="101"/>
      <c r="O49" s="127"/>
      <c r="P49" s="101"/>
      <c r="Q49" s="111"/>
      <c r="R49" s="136"/>
      <c r="S49" s="22"/>
    </row>
    <row r="50" spans="1:19" s="23" customFormat="1" ht="9" customHeight="1">
      <c r="A50" s="108"/>
      <c r="B50" s="108"/>
      <c r="C50" s="108"/>
      <c r="D50" s="125"/>
      <c r="E50" s="108"/>
      <c r="F50" s="109"/>
      <c r="G50" s="109"/>
      <c r="H50" s="30"/>
      <c r="I50" s="109"/>
      <c r="J50" s="126"/>
      <c r="K50" s="100"/>
      <c r="L50" s="101"/>
      <c r="M50" s="100"/>
      <c r="N50" s="101"/>
      <c r="O50" s="127"/>
      <c r="P50" s="101"/>
      <c r="Q50" s="111"/>
      <c r="R50" s="136"/>
      <c r="S50" s="22"/>
    </row>
    <row r="51" spans="1:19" s="23" customFormat="1" ht="9" customHeight="1">
      <c r="A51" s="108"/>
      <c r="B51" s="108"/>
      <c r="C51" s="108"/>
      <c r="D51" s="125"/>
      <c r="E51" s="108"/>
      <c r="F51" s="109"/>
      <c r="G51" s="109"/>
      <c r="H51" s="30"/>
      <c r="I51" s="109"/>
      <c r="J51" s="126"/>
      <c r="K51" s="100"/>
      <c r="L51" s="101"/>
      <c r="M51" s="100"/>
      <c r="N51" s="101"/>
      <c r="O51" s="127"/>
      <c r="P51" s="101"/>
      <c r="Q51" s="111"/>
      <c r="R51" s="136"/>
      <c r="S51" s="22"/>
    </row>
    <row r="52" spans="1:19" s="23" customFormat="1" ht="9" customHeight="1">
      <c r="A52" s="108"/>
      <c r="B52" s="108"/>
      <c r="C52" s="108"/>
      <c r="D52" s="125"/>
      <c r="E52" s="108"/>
      <c r="F52" s="109"/>
      <c r="G52" s="109"/>
      <c r="H52" s="30"/>
      <c r="I52" s="109"/>
      <c r="J52" s="126"/>
      <c r="K52" s="100"/>
      <c r="L52" s="101"/>
      <c r="M52" s="100"/>
      <c r="N52" s="101"/>
      <c r="O52" s="127"/>
      <c r="P52" s="101"/>
      <c r="Q52" s="111"/>
      <c r="R52" s="136"/>
      <c r="S52" s="22"/>
    </row>
    <row r="53" spans="1:19" s="23" customFormat="1" ht="9" customHeight="1">
      <c r="A53" s="108"/>
      <c r="B53" s="108"/>
      <c r="C53" s="108"/>
      <c r="D53" s="125"/>
      <c r="E53" s="108"/>
      <c r="F53" s="109"/>
      <c r="G53" s="109"/>
      <c r="H53" s="30"/>
      <c r="I53" s="109"/>
      <c r="J53" s="126"/>
      <c r="K53" s="100"/>
      <c r="L53" s="101"/>
      <c r="M53" s="100"/>
      <c r="N53" s="101"/>
      <c r="O53" s="127"/>
      <c r="P53" s="101"/>
      <c r="Q53" s="111"/>
      <c r="R53" s="136"/>
      <c r="S53" s="22"/>
    </row>
    <row r="54" spans="1:19" s="23" customFormat="1" ht="9" customHeight="1">
      <c r="A54" s="108"/>
      <c r="B54" s="108"/>
      <c r="C54" s="108"/>
      <c r="D54" s="125"/>
      <c r="E54" s="108"/>
      <c r="F54" s="109"/>
      <c r="G54" s="109"/>
      <c r="H54" s="30"/>
      <c r="I54" s="109"/>
      <c r="J54" s="126"/>
      <c r="K54" s="100"/>
      <c r="L54" s="101"/>
      <c r="M54" s="100"/>
      <c r="N54" s="101"/>
      <c r="O54" s="127"/>
      <c r="P54" s="101"/>
      <c r="Q54" s="111"/>
      <c r="R54" s="136"/>
      <c r="S54" s="22"/>
    </row>
    <row r="55" spans="1:19" s="23" customFormat="1" ht="9" customHeight="1">
      <c r="A55" s="108"/>
      <c r="B55" s="108"/>
      <c r="C55" s="108"/>
      <c r="D55" s="125"/>
      <c r="E55" s="108"/>
      <c r="F55" s="109"/>
      <c r="G55" s="109"/>
      <c r="H55" s="30"/>
      <c r="I55" s="109"/>
      <c r="J55" s="126"/>
      <c r="K55" s="100"/>
      <c r="L55" s="101"/>
      <c r="M55" s="100"/>
      <c r="N55" s="101"/>
      <c r="O55" s="127"/>
      <c r="P55" s="101"/>
      <c r="Q55" s="111"/>
      <c r="R55" s="136"/>
      <c r="S55" s="22"/>
    </row>
    <row r="56" spans="1:19" s="23" customFormat="1" ht="9" customHeight="1">
      <c r="A56" s="108"/>
      <c r="B56" s="108"/>
      <c r="C56" s="108"/>
      <c r="D56" s="125"/>
      <c r="E56" s="108"/>
      <c r="F56" s="109"/>
      <c r="G56" s="109"/>
      <c r="H56" s="30"/>
      <c r="I56" s="109"/>
      <c r="J56" s="126"/>
      <c r="K56" s="100"/>
      <c r="L56" s="101"/>
      <c r="M56" s="100"/>
      <c r="N56" s="101"/>
      <c r="O56" s="127"/>
      <c r="P56" s="101"/>
      <c r="Q56" s="111"/>
      <c r="R56" s="136"/>
      <c r="S56" s="22"/>
    </row>
    <row r="57" spans="1:19" s="23" customFormat="1" ht="9" customHeight="1">
      <c r="A57" s="108"/>
      <c r="B57" s="108"/>
      <c r="C57" s="108"/>
      <c r="D57" s="125"/>
      <c r="E57" s="108"/>
      <c r="F57" s="109"/>
      <c r="G57" s="109"/>
      <c r="H57" s="30"/>
      <c r="I57" s="109"/>
      <c r="J57" s="126"/>
      <c r="K57" s="100"/>
      <c r="L57" s="101"/>
      <c r="M57" s="100"/>
      <c r="N57" s="101"/>
      <c r="O57" s="127"/>
      <c r="P57" s="101"/>
      <c r="Q57" s="111"/>
      <c r="R57" s="136"/>
      <c r="S57" s="22"/>
    </row>
    <row r="58" spans="1:19" s="23" customFormat="1" ht="9" customHeight="1">
      <c r="A58" s="108"/>
      <c r="B58" s="108"/>
      <c r="C58" s="108"/>
      <c r="D58" s="125"/>
      <c r="E58" s="108"/>
      <c r="F58" s="109"/>
      <c r="G58" s="109"/>
      <c r="H58" s="30"/>
      <c r="I58" s="109"/>
      <c r="J58" s="126"/>
      <c r="K58" s="100"/>
      <c r="L58" s="101"/>
      <c r="M58" s="100"/>
      <c r="N58" s="101"/>
      <c r="O58" s="127"/>
      <c r="P58" s="101"/>
      <c r="Q58" s="111"/>
      <c r="R58" s="136"/>
      <c r="S58" s="22"/>
    </row>
    <row r="59" spans="1:19" s="23" customFormat="1" ht="9" customHeight="1">
      <c r="A59" s="108"/>
      <c r="B59" s="108"/>
      <c r="C59" s="108"/>
      <c r="D59" s="125"/>
      <c r="E59" s="108"/>
      <c r="F59" s="109"/>
      <c r="G59" s="109"/>
      <c r="H59" s="30"/>
      <c r="I59" s="109"/>
      <c r="J59" s="126"/>
      <c r="K59" s="100"/>
      <c r="L59" s="101"/>
      <c r="M59" s="100"/>
      <c r="N59" s="101"/>
      <c r="O59" s="127"/>
      <c r="P59" s="101"/>
      <c r="Q59" s="111"/>
      <c r="R59" s="136"/>
      <c r="S59" s="22"/>
    </row>
    <row r="60" spans="1:19" s="23" customFormat="1" ht="9" customHeight="1">
      <c r="A60" s="108"/>
      <c r="B60" s="108"/>
      <c r="C60" s="108"/>
      <c r="D60" s="125"/>
      <c r="E60" s="108"/>
      <c r="F60" s="109"/>
      <c r="G60" s="109"/>
      <c r="H60" s="30"/>
      <c r="I60" s="109"/>
      <c r="J60" s="126"/>
      <c r="K60" s="100"/>
      <c r="L60" s="101"/>
      <c r="M60" s="100"/>
      <c r="N60" s="101"/>
      <c r="O60" s="127"/>
      <c r="P60" s="101"/>
      <c r="Q60" s="111"/>
      <c r="R60" s="136"/>
      <c r="S60" s="22"/>
    </row>
    <row r="61" spans="1:19" s="23" customFormat="1" ht="9" customHeight="1">
      <c r="A61" s="108"/>
      <c r="B61" s="108"/>
      <c r="C61" s="108"/>
      <c r="D61" s="125"/>
      <c r="E61" s="108"/>
      <c r="F61" s="109"/>
      <c r="G61" s="109"/>
      <c r="H61" s="30"/>
      <c r="I61" s="109"/>
      <c r="J61" s="126"/>
      <c r="K61" s="100"/>
      <c r="L61" s="101"/>
      <c r="M61" s="100"/>
      <c r="N61" s="101"/>
      <c r="O61" s="127"/>
      <c r="P61" s="101"/>
      <c r="Q61" s="111"/>
      <c r="R61" s="136"/>
      <c r="S61" s="22"/>
    </row>
    <row r="62" spans="1:19" s="23" customFormat="1" ht="9" customHeight="1">
      <c r="A62" s="108"/>
      <c r="B62" s="108"/>
      <c r="C62" s="108"/>
      <c r="D62" s="125"/>
      <c r="E62" s="108"/>
      <c r="F62" s="109"/>
      <c r="G62" s="109"/>
      <c r="H62" s="30"/>
      <c r="I62" s="109"/>
      <c r="J62" s="126"/>
      <c r="K62" s="100"/>
      <c r="L62" s="101"/>
      <c r="M62" s="100"/>
      <c r="N62" s="101"/>
      <c r="O62" s="127"/>
      <c r="P62" s="101"/>
      <c r="Q62" s="111"/>
      <c r="R62" s="136"/>
      <c r="S62" s="22"/>
    </row>
    <row r="63" spans="1:19" s="23" customFormat="1" ht="9" customHeight="1">
      <c r="A63" s="108"/>
      <c r="B63" s="108"/>
      <c r="C63" s="108"/>
      <c r="D63" s="125"/>
      <c r="E63" s="108"/>
      <c r="F63" s="109"/>
      <c r="G63" s="109"/>
      <c r="H63" s="30"/>
      <c r="I63" s="109"/>
      <c r="J63" s="126"/>
      <c r="K63" s="100"/>
      <c r="L63" s="101"/>
      <c r="M63" s="100"/>
      <c r="N63" s="101"/>
      <c r="O63" s="127"/>
      <c r="P63" s="101"/>
      <c r="Q63" s="111"/>
      <c r="R63" s="136"/>
      <c r="S63" s="22"/>
    </row>
    <row r="64" spans="1:19" s="23" customFormat="1" ht="9" customHeight="1">
      <c r="A64" s="108"/>
      <c r="B64" s="108"/>
      <c r="C64" s="108"/>
      <c r="D64" s="125"/>
      <c r="E64" s="108"/>
      <c r="F64" s="109"/>
      <c r="G64" s="109"/>
      <c r="H64" s="30"/>
      <c r="I64" s="109"/>
      <c r="J64" s="126"/>
      <c r="K64" s="100"/>
      <c r="L64" s="101"/>
      <c r="M64" s="100"/>
      <c r="N64" s="101"/>
      <c r="O64" s="127"/>
      <c r="P64" s="101"/>
      <c r="Q64" s="111"/>
      <c r="R64" s="136"/>
      <c r="S64" s="22"/>
    </row>
    <row r="65" spans="1:19" s="23" customFormat="1" ht="9" customHeight="1">
      <c r="A65" s="108"/>
      <c r="B65" s="108"/>
      <c r="C65" s="108"/>
      <c r="D65" s="125"/>
      <c r="E65" s="108"/>
      <c r="F65" s="109"/>
      <c r="G65" s="109"/>
      <c r="H65" s="30"/>
      <c r="I65" s="109"/>
      <c r="J65" s="126"/>
      <c r="K65" s="100"/>
      <c r="L65" s="101"/>
      <c r="M65" s="100"/>
      <c r="N65" s="101"/>
      <c r="O65" s="127"/>
      <c r="P65" s="101"/>
      <c r="Q65" s="111"/>
      <c r="R65" s="136"/>
      <c r="S65" s="22"/>
    </row>
    <row r="66" spans="1:19" s="23" customFormat="1" ht="9" customHeight="1">
      <c r="A66" s="108"/>
      <c r="B66" s="108"/>
      <c r="C66" s="108"/>
      <c r="D66" s="125"/>
      <c r="E66" s="108"/>
      <c r="F66" s="109"/>
      <c r="G66" s="109"/>
      <c r="H66" s="30"/>
      <c r="I66" s="109"/>
      <c r="J66" s="126"/>
      <c r="K66" s="100"/>
      <c r="L66" s="101"/>
      <c r="M66" s="100"/>
      <c r="N66" s="101"/>
      <c r="O66" s="127"/>
      <c r="P66" s="101"/>
      <c r="Q66" s="111"/>
      <c r="R66" s="136"/>
      <c r="S66" s="22"/>
    </row>
    <row r="67" spans="1:19" s="23" customFormat="1" ht="9" customHeight="1">
      <c r="A67" s="108"/>
      <c r="B67" s="108"/>
      <c r="C67" s="108"/>
      <c r="D67" s="125"/>
      <c r="E67" s="108"/>
      <c r="F67" s="109"/>
      <c r="G67" s="109"/>
      <c r="H67" s="30"/>
      <c r="I67" s="109"/>
      <c r="J67" s="126"/>
      <c r="K67" s="100"/>
      <c r="L67" s="101"/>
      <c r="M67" s="100"/>
      <c r="N67" s="101"/>
      <c r="O67" s="127"/>
      <c r="P67" s="101"/>
      <c r="Q67" s="111"/>
      <c r="R67" s="136"/>
      <c r="S67" s="22"/>
    </row>
    <row r="68" spans="1:19" s="23" customFormat="1" ht="9" customHeight="1">
      <c r="A68" s="108"/>
      <c r="B68" s="108"/>
      <c r="C68" s="108"/>
      <c r="D68" s="125"/>
      <c r="E68" s="108"/>
      <c r="F68" s="109"/>
      <c r="G68" s="109"/>
      <c r="H68" s="30"/>
      <c r="I68" s="109"/>
      <c r="J68" s="126"/>
      <c r="K68" s="100"/>
      <c r="L68" s="101"/>
      <c r="M68" s="100"/>
      <c r="N68" s="101"/>
      <c r="O68" s="127"/>
      <c r="P68" s="101"/>
      <c r="Q68" s="111"/>
      <c r="R68" s="136"/>
      <c r="S68" s="22"/>
    </row>
    <row r="69" spans="1:19" s="23" customFormat="1" ht="9" customHeight="1">
      <c r="A69" s="24"/>
      <c r="B69" s="26"/>
      <c r="C69" s="26"/>
      <c r="D69" s="137"/>
      <c r="E69" s="26"/>
      <c r="F69" s="138"/>
      <c r="G69" s="138"/>
      <c r="H69" s="139"/>
      <c r="I69" s="138"/>
      <c r="J69" s="140"/>
      <c r="K69" s="20"/>
      <c r="L69" s="21"/>
      <c r="M69" s="20"/>
      <c r="N69" s="21"/>
      <c r="O69" s="20"/>
      <c r="P69" s="21"/>
      <c r="Q69" s="20"/>
      <c r="R69" s="21"/>
      <c r="S69" s="22"/>
    </row>
    <row r="70" spans="1:19" s="30" customFormat="1" ht="6" customHeight="1">
      <c r="A70" s="24"/>
      <c r="B70" s="26"/>
      <c r="C70" s="26"/>
      <c r="D70" s="137"/>
      <c r="E70" s="26"/>
      <c r="F70" s="138"/>
      <c r="G70" s="138"/>
      <c r="H70" s="139"/>
      <c r="I70" s="138"/>
      <c r="J70" s="140"/>
      <c r="K70" s="20"/>
      <c r="L70" s="21"/>
      <c r="M70" s="27"/>
      <c r="N70" s="28"/>
      <c r="O70" s="27"/>
      <c r="P70" s="28"/>
      <c r="Q70" s="27"/>
      <c r="R70" s="28"/>
      <c r="S70" s="29"/>
    </row>
    <row r="71" spans="1:18" s="40" customFormat="1" ht="10.5" customHeight="1">
      <c r="A71" s="31" t="s">
        <v>36</v>
      </c>
      <c r="B71" s="32"/>
      <c r="C71" s="141"/>
      <c r="D71" s="33" t="s">
        <v>43</v>
      </c>
      <c r="E71" s="32"/>
      <c r="F71" s="34" t="s">
        <v>54</v>
      </c>
      <c r="G71" s="34"/>
      <c r="H71" s="34"/>
      <c r="I71" s="142"/>
      <c r="J71" s="34" t="s">
        <v>43</v>
      </c>
      <c r="K71" s="34" t="s">
        <v>55</v>
      </c>
      <c r="L71" s="35"/>
      <c r="M71" s="34" t="s">
        <v>56</v>
      </c>
      <c r="N71" s="36"/>
      <c r="O71" s="37" t="s">
        <v>57</v>
      </c>
      <c r="P71" s="37"/>
      <c r="Q71" s="38"/>
      <c r="R71" s="39"/>
    </row>
    <row r="72" spans="1:18" s="40" customFormat="1" ht="9" customHeight="1">
      <c r="A72" s="143" t="s">
        <v>58</v>
      </c>
      <c r="B72" s="144"/>
      <c r="C72" s="145"/>
      <c r="D72" s="146">
        <v>1</v>
      </c>
      <c r="E72" s="147"/>
      <c r="F72" s="41">
        <f>IF(D72&gt;$R$79,,UPPER(VLOOKUP(D72,'[1]1D ELO (2)'!$A$7:$L$23,2)))</f>
        <v>0</v>
      </c>
      <c r="G72" s="42"/>
      <c r="H72" s="42"/>
      <c r="I72" s="148"/>
      <c r="J72" s="149" t="s">
        <v>44</v>
      </c>
      <c r="K72" s="144"/>
      <c r="L72" s="150"/>
      <c r="M72" s="144"/>
      <c r="N72" s="151"/>
      <c r="O72" s="152" t="s">
        <v>59</v>
      </c>
      <c r="P72" s="153"/>
      <c r="Q72" s="153"/>
      <c r="R72" s="154"/>
    </row>
    <row r="73" spans="1:18" s="40" customFormat="1" ht="9" customHeight="1">
      <c r="A73" s="155" t="s">
        <v>60</v>
      </c>
      <c r="B73" s="156"/>
      <c r="C73" s="157"/>
      <c r="D73" s="146"/>
      <c r="E73" s="147"/>
      <c r="F73" s="41">
        <f>IF(D72&gt;$R$79,,UPPER(VLOOKUP(D72,'[1]1D ELO (2)'!$A$7:$L$23,8)))</f>
        <v>0</v>
      </c>
      <c r="G73" s="42"/>
      <c r="H73" s="42"/>
      <c r="I73" s="148"/>
      <c r="J73" s="149"/>
      <c r="K73" s="144"/>
      <c r="L73" s="150"/>
      <c r="M73" s="144"/>
      <c r="N73" s="151"/>
      <c r="O73" s="156"/>
      <c r="P73" s="158"/>
      <c r="Q73" s="156"/>
      <c r="R73" s="159"/>
    </row>
    <row r="74" spans="1:18" s="40" customFormat="1" ht="9" customHeight="1">
      <c r="A74" s="45"/>
      <c r="B74" s="46"/>
      <c r="C74" s="47"/>
      <c r="D74" s="146">
        <v>2</v>
      </c>
      <c r="E74" s="15"/>
      <c r="F74" s="41">
        <f>IF(D74&gt;$R$79,,UPPER(VLOOKUP(D74,'[1]1D ELO (2)'!$A$7:$L$23,2)))</f>
        <v>0</v>
      </c>
      <c r="G74" s="42"/>
      <c r="H74" s="42"/>
      <c r="I74" s="148"/>
      <c r="J74" s="149" t="s">
        <v>45</v>
      </c>
      <c r="K74" s="144"/>
      <c r="L74" s="150"/>
      <c r="M74" s="144"/>
      <c r="N74" s="151"/>
      <c r="O74" s="152" t="s">
        <v>47</v>
      </c>
      <c r="P74" s="153"/>
      <c r="Q74" s="153"/>
      <c r="R74" s="154"/>
    </row>
    <row r="75" spans="1:18" s="40" customFormat="1" ht="9" customHeight="1">
      <c r="A75" s="48"/>
      <c r="B75" s="15"/>
      <c r="C75" s="49"/>
      <c r="D75" s="160"/>
      <c r="E75" s="15"/>
      <c r="F75" s="44">
        <f>IF(D74&gt;$R$79,,UPPER(VLOOKUP(D74,'[1]1D ELO (2)'!$A$7:$L$23,8)))</f>
        <v>0</v>
      </c>
      <c r="G75" s="43"/>
      <c r="H75" s="43"/>
      <c r="I75" s="161"/>
      <c r="J75" s="149"/>
      <c r="K75" s="144"/>
      <c r="L75" s="150"/>
      <c r="M75" s="144"/>
      <c r="N75" s="151"/>
      <c r="O75" s="144"/>
      <c r="P75" s="150"/>
      <c r="Q75" s="144"/>
      <c r="R75" s="151"/>
    </row>
    <row r="76" spans="1:18" s="40" customFormat="1" ht="9" customHeight="1">
      <c r="A76" s="50"/>
      <c r="B76" s="51"/>
      <c r="C76" s="162"/>
      <c r="D76" s="16"/>
      <c r="E76" s="51"/>
      <c r="F76" s="163"/>
      <c r="G76" s="53"/>
      <c r="H76" s="53"/>
      <c r="I76" s="164"/>
      <c r="J76" s="149" t="s">
        <v>46</v>
      </c>
      <c r="K76" s="144"/>
      <c r="L76" s="150"/>
      <c r="M76" s="144"/>
      <c r="N76" s="151"/>
      <c r="O76" s="156"/>
      <c r="P76" s="158"/>
      <c r="Q76" s="156"/>
      <c r="R76" s="159"/>
    </row>
    <row r="77" spans="1:18" s="40" customFormat="1" ht="9" customHeight="1">
      <c r="A77" s="52"/>
      <c r="B77" s="53"/>
      <c r="C77" s="49"/>
      <c r="D77" s="16"/>
      <c r="E77" s="15"/>
      <c r="F77" s="163"/>
      <c r="G77" s="53"/>
      <c r="H77" s="53"/>
      <c r="I77" s="164"/>
      <c r="J77" s="149"/>
      <c r="K77" s="144"/>
      <c r="L77" s="150"/>
      <c r="M77" s="144"/>
      <c r="N77" s="151"/>
      <c r="O77" s="152" t="s">
        <v>49</v>
      </c>
      <c r="P77" s="153"/>
      <c r="Q77" s="153"/>
      <c r="R77" s="154"/>
    </row>
    <row r="78" spans="1:18" s="40" customFormat="1" ht="9" customHeight="1">
      <c r="A78" s="52"/>
      <c r="B78" s="53"/>
      <c r="C78" s="55"/>
      <c r="D78" s="16"/>
      <c r="E78" s="54"/>
      <c r="F78" s="163"/>
      <c r="G78" s="53"/>
      <c r="H78" s="53"/>
      <c r="I78" s="164"/>
      <c r="J78" s="149" t="s">
        <v>48</v>
      </c>
      <c r="K78" s="144"/>
      <c r="L78" s="150"/>
      <c r="M78" s="144"/>
      <c r="N78" s="151"/>
      <c r="O78" s="144"/>
      <c r="P78" s="150"/>
      <c r="Q78" s="144"/>
      <c r="R78" s="151"/>
    </row>
    <row r="79" spans="1:18" s="40" customFormat="1" ht="9" customHeight="1">
      <c r="A79" s="56"/>
      <c r="B79" s="57"/>
      <c r="C79" s="59"/>
      <c r="D79" s="165"/>
      <c r="E79" s="58"/>
      <c r="F79" s="166"/>
      <c r="G79" s="57"/>
      <c r="H79" s="57"/>
      <c r="I79" s="167"/>
      <c r="J79" s="168"/>
      <c r="K79" s="156"/>
      <c r="L79" s="158"/>
      <c r="M79" s="156"/>
      <c r="N79" s="159"/>
      <c r="O79" s="156" t="str">
        <f>R4</f>
        <v>Zuborné Pázmándy Katalin</v>
      </c>
      <c r="P79" s="158"/>
      <c r="Q79" s="156"/>
      <c r="R79" s="169">
        <f>MIN(4,'[1]1D ELO (2)'!$P$5)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10" stopIfTrue="1">
      <formula>AND($O$1="CU",I10="Umpire")</formula>
    </cfRule>
    <cfRule type="expression" priority="9" dxfId="11" stopIfTrue="1">
      <formula>AND($O$1="CU",I10&lt;&gt;"Umpire",J10&lt;&gt;"")</formula>
    </cfRule>
    <cfRule type="expression" priority="10" dxfId="12" stopIfTrue="1">
      <formula>AND($O$1="CU",I10&lt;&gt;"Umpire")</formula>
    </cfRule>
  </conditionalFormatting>
  <conditionalFormatting sqref="M13 M29 K17 K25 O21 K33 Q37 K9">
    <cfRule type="expression" priority="6" dxfId="13" stopIfTrue="1">
      <formula>J10="as"</formula>
    </cfRule>
    <cfRule type="expression" priority="7" dxfId="13" stopIfTrue="1">
      <formula>J10="bs"</formula>
    </cfRule>
  </conditionalFormatting>
  <conditionalFormatting sqref="M14 K18 K26 K10 Q38:Q68 K34 M30 O22">
    <cfRule type="expression" priority="4" dxfId="13" stopIfTrue="1">
      <formula>J10="as"</formula>
    </cfRule>
    <cfRule type="expression" priority="5" dxfId="13" stopIfTrue="1">
      <formula>J10="bs"</formula>
    </cfRule>
  </conditionalFormatting>
  <conditionalFormatting sqref="J10 J18 J26 J34 L30 L14 N22">
    <cfRule type="expression" priority="3" dxfId="14" stopIfTrue="1">
      <formula>$O$1="CU"</formula>
    </cfRule>
  </conditionalFormatting>
  <conditionalFormatting sqref="E7:F7 E31:F31 E11:F11 E15:F15 E19:F19 E23:F23 E27:F27 E35:F35">
    <cfRule type="cellIs" priority="2" dxfId="15" operator="equal" stopIfTrue="1">
      <formula>"Bye"</formula>
    </cfRule>
  </conditionalFormatting>
  <conditionalFormatting sqref="D7 D11 D15 D19 D23 D27 D31 D35">
    <cfRule type="cellIs" priority="1" dxfId="16" operator="lessThan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P1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3" max="3" width="20.140625" style="0" customWidth="1"/>
  </cols>
  <sheetData>
    <row r="7" spans="2:16" ht="15">
      <c r="B7" s="1"/>
      <c r="C7" s="1"/>
      <c r="D7" s="183"/>
      <c r="E7" s="183"/>
      <c r="F7" s="184" t="s">
        <v>1</v>
      </c>
      <c r="G7" s="184"/>
      <c r="H7" s="184" t="s">
        <v>2</v>
      </c>
      <c r="I7" s="184"/>
      <c r="J7" s="184" t="s">
        <v>3</v>
      </c>
      <c r="K7" s="184"/>
      <c r="L7" s="184" t="s">
        <v>4</v>
      </c>
      <c r="M7" s="184"/>
      <c r="N7" s="1"/>
      <c r="O7" s="173" t="s">
        <v>123</v>
      </c>
      <c r="P7" s="174" t="s">
        <v>109</v>
      </c>
    </row>
    <row r="8" spans="2:16" ht="15">
      <c r="B8" s="3" t="s">
        <v>1</v>
      </c>
      <c r="C8" s="3" t="s">
        <v>104</v>
      </c>
      <c r="D8" s="180" t="s">
        <v>26</v>
      </c>
      <c r="E8" s="180"/>
      <c r="F8" s="187"/>
      <c r="G8" s="187"/>
      <c r="H8" s="186">
        <v>84</v>
      </c>
      <c r="I8" s="186"/>
      <c r="J8" s="186" t="s">
        <v>120</v>
      </c>
      <c r="K8" s="186"/>
      <c r="L8" s="186" t="s">
        <v>120</v>
      </c>
      <c r="M8" s="186"/>
      <c r="N8" s="1"/>
      <c r="O8" s="173" t="s">
        <v>128</v>
      </c>
      <c r="P8" s="174">
        <v>30</v>
      </c>
    </row>
    <row r="9" spans="2:16" ht="15">
      <c r="B9" s="3" t="s">
        <v>2</v>
      </c>
      <c r="C9" s="3" t="s">
        <v>105</v>
      </c>
      <c r="D9" s="180" t="s">
        <v>27</v>
      </c>
      <c r="E9" s="180"/>
      <c r="F9" s="186">
        <v>48</v>
      </c>
      <c r="G9" s="186"/>
      <c r="H9" s="187"/>
      <c r="I9" s="187"/>
      <c r="J9" s="186" t="s">
        <v>120</v>
      </c>
      <c r="K9" s="186"/>
      <c r="L9" s="186" t="s">
        <v>120</v>
      </c>
      <c r="M9" s="186"/>
      <c r="N9" s="1"/>
      <c r="O9" s="173" t="s">
        <v>129</v>
      </c>
      <c r="P9" s="174">
        <v>10</v>
      </c>
    </row>
    <row r="10" spans="2:16" ht="15">
      <c r="B10" s="3" t="s">
        <v>3</v>
      </c>
      <c r="C10" s="3" t="s">
        <v>106</v>
      </c>
      <c r="D10" s="180" t="s">
        <v>28</v>
      </c>
      <c r="E10" s="180"/>
      <c r="F10" s="186" t="s">
        <v>120</v>
      </c>
      <c r="G10" s="186"/>
      <c r="H10" s="186" t="s">
        <v>120</v>
      </c>
      <c r="I10" s="186"/>
      <c r="J10" s="187"/>
      <c r="K10" s="187"/>
      <c r="L10" s="186">
        <v>68</v>
      </c>
      <c r="M10" s="186"/>
      <c r="N10" s="1"/>
      <c r="O10" s="173" t="s">
        <v>129</v>
      </c>
      <c r="P10" s="174">
        <v>10</v>
      </c>
    </row>
    <row r="11" spans="2:16" ht="15">
      <c r="B11" s="3" t="s">
        <v>4</v>
      </c>
      <c r="C11" s="3" t="s">
        <v>107</v>
      </c>
      <c r="D11" s="180" t="s">
        <v>29</v>
      </c>
      <c r="E11" s="180"/>
      <c r="F11" s="186" t="s">
        <v>120</v>
      </c>
      <c r="G11" s="186"/>
      <c r="H11" s="186" t="s">
        <v>120</v>
      </c>
      <c r="I11" s="186"/>
      <c r="J11" s="184">
        <v>86</v>
      </c>
      <c r="K11" s="184"/>
      <c r="L11" s="187"/>
      <c r="M11" s="187"/>
      <c r="N11" s="1"/>
      <c r="O11" s="173" t="s">
        <v>128</v>
      </c>
      <c r="P11" s="174">
        <v>30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sheetProtection/>
  <mergeCells count="25">
    <mergeCell ref="D8:E8"/>
    <mergeCell ref="F8:G8"/>
    <mergeCell ref="H8:I8"/>
    <mergeCell ref="J8:K8"/>
    <mergeCell ref="L8:M8"/>
    <mergeCell ref="D7:E7"/>
    <mergeCell ref="F7:G7"/>
    <mergeCell ref="H7:I7"/>
    <mergeCell ref="J7:K7"/>
    <mergeCell ref="L7:M7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2015-06-05T18:17:20Z</dcterms:created>
  <dcterms:modified xsi:type="dcterms:W3CDTF">2020-08-09T14:04:30Z</dcterms:modified>
  <cp:category/>
  <cp:version/>
  <cp:contentType/>
  <cp:contentStatus/>
</cp:coreProperties>
</file>