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2"/>
  </bookViews>
  <sheets>
    <sheet name="Altalanos" sheetId="1" r:id="rId1"/>
    <sheet name="F75 elő" sheetId="2" r:id="rId2"/>
    <sheet name="F75" sheetId="3" r:id="rId3"/>
    <sheet name="F70 elő" sheetId="4" r:id="rId4"/>
    <sheet name="F70" sheetId="5" r:id="rId5"/>
    <sheet name="NŐI EGYES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3">'F70 elő'!$1:$6</definedName>
    <definedName name="_xlnm.Print_Titles" localSheetId="1">'F75 elő'!$1:$6</definedName>
    <definedName name="_xlnm.Print_Area" localSheetId="4">'F70'!$A$1:$M$41</definedName>
    <definedName name="_xlnm.Print_Area" localSheetId="3">'F70 elő'!$A$1:$Q$134</definedName>
    <definedName name="_xlnm.Print_Area" localSheetId="2">'F75'!$A$1:$M$47</definedName>
    <definedName name="_xlnm.Print_Area" localSheetId="1">'F75 elő'!$A$1:$Q$134</definedName>
    <definedName name="_xlnm.Print_Area" localSheetId="5">'NŐI EGYES'!$A$1:$M$41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<sst xmlns="http://schemas.openxmlformats.org/spreadsheetml/2006/main" count="397" uniqueCount="171">
  <si>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</si>
  <si>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</si>
  <si>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</si>
  <si>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</si>
  <si>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</si>
  <si>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</si>
  <si>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</si>
  <si>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</si>
  <si>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</si>
  <si>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</si>
  <si>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</si>
  <si>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</si>
  <si>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</si>
  <si>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</si>
  <si>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</si>
  <si>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</si>
  <si>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</si>
  <si>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</si>
  <si>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</si>
  <si>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</si>
  <si>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</si>
  <si>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</si>
  <si>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</si>
  <si>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</si>
  <si>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</si>
  <si>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</si>
  <si>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</si>
  <si>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</si>
  <si>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</si>
  <si>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</si>
  <si>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</si>
  <si>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</si>
  <si>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</si>
  <si>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</si>
  <si>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</si>
  <si>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</si>
  <si>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</si>
  <si>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</si>
  <si>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</si>
  <si>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</si>
  <si>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</si>
  <si>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</si>
  <si>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</si>
  <si>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</si>
  <si>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</si>
  <si>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</si>
  <si>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</si>
  <si>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</si>
  <si>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</si>
  <si>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</si>
  <si>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</si>
  <si>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</si>
  <si>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</si>
  <si>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</si>
  <si>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</si>
  <si>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</si>
  <si>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</si>
  <si>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</si>
  <si>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</si>
  <si>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</si>
  <si>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</si>
  <si>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</si>
  <si>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</si>
  <si>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</si>
  <si>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</si>
  <si>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</si>
  <si>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</si>
  <si>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</si>
  <si>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</si>
  <si>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</si>
  <si>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</si>
  <si>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</si>
  <si>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</si>
  <si>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</si>
  <si>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</si>
  <si>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</si>
  <si>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</si>
  <si>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</si>
  <si>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</si>
  <si>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</si>
  <si>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</si>
  <si>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</si>
  <si>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</si>
  <si>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</si>
  <si>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</si>
  <si>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</si>
  <si>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</si>
  <si>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</si>
  <si>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</si>
  <si>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</si>
  <si>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</si>
  <si>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</si>
  <si>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</si>
  <si>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</si>
  <si>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</si>
  <si>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Sóstó Erdő Kupa</t>
  </si>
  <si>
    <t>2020. 06. 19-21.</t>
  </si>
  <si>
    <t>Zuborné Pázmándy Katalin</t>
  </si>
  <si>
    <t>F75</t>
  </si>
  <si>
    <t>VARANNAI</t>
  </si>
  <si>
    <t>CSABA</t>
  </si>
  <si>
    <t>5.</t>
  </si>
  <si>
    <t>LELKESI</t>
  </si>
  <si>
    <t>JÓZSEF</t>
  </si>
  <si>
    <t>6.</t>
  </si>
  <si>
    <t>SZALAI</t>
  </si>
  <si>
    <t>MIKLÓS</t>
  </si>
  <si>
    <t>7.</t>
  </si>
  <si>
    <t>SZENTKIRÁLYI</t>
  </si>
  <si>
    <t>ISTVÁN</t>
  </si>
  <si>
    <t>10.</t>
  </si>
  <si>
    <t>LŐRINCZ</t>
  </si>
  <si>
    <t>LÁSZLÓ</t>
  </si>
  <si>
    <t>18.</t>
  </si>
  <si>
    <t>VITÁLYOS</t>
  </si>
  <si>
    <t>IVÁN</t>
  </si>
  <si>
    <t>24.</t>
  </si>
  <si>
    <t>F70</t>
  </si>
  <si>
    <t>CSEKE</t>
  </si>
  <si>
    <t>SÁNDOR</t>
  </si>
  <si>
    <t>SZABÓ</t>
  </si>
  <si>
    <t>8.</t>
  </si>
  <si>
    <t>FÜLÖP</t>
  </si>
  <si>
    <t>PÉTERFFY</t>
  </si>
  <si>
    <t>ERZSÉBET</t>
  </si>
  <si>
    <t>PÓKA</t>
  </si>
  <si>
    <t>ÁGNES</t>
  </si>
  <si>
    <t>ZSÓKA</t>
  </si>
  <si>
    <t>NYÍREGYHÁZA</t>
  </si>
  <si>
    <t>NŐI</t>
  </si>
  <si>
    <t>MARSÓ TC</t>
  </si>
  <si>
    <t>06 16</t>
  </si>
  <si>
    <t>64 26 10/6</t>
  </si>
  <si>
    <t>61 60</t>
  </si>
  <si>
    <t>16 06</t>
  </si>
  <si>
    <t>60 60</t>
  </si>
  <si>
    <t>06 06</t>
  </si>
  <si>
    <t>36 63 12/14</t>
  </si>
  <si>
    <t>63 36 14/12</t>
  </si>
  <si>
    <t>64 63</t>
  </si>
  <si>
    <t xml:space="preserve">46 36 </t>
  </si>
  <si>
    <t>60 61</t>
  </si>
  <si>
    <t>62 63</t>
  </si>
  <si>
    <t>26 36</t>
  </si>
  <si>
    <t>64 60</t>
  </si>
  <si>
    <t>46 06</t>
  </si>
  <si>
    <t>1.</t>
  </si>
  <si>
    <t>2.</t>
  </si>
  <si>
    <t>3.</t>
  </si>
  <si>
    <t>16 64 10/12</t>
  </si>
  <si>
    <t>61 46 12/10</t>
  </si>
  <si>
    <t>441204</t>
  </si>
  <si>
    <t>430827</t>
  </si>
  <si>
    <t>430602</t>
  </si>
  <si>
    <t>430419</t>
  </si>
  <si>
    <t>410614</t>
  </si>
  <si>
    <t>451002</t>
  </si>
  <si>
    <t>470130</t>
  </si>
  <si>
    <t>481002</t>
  </si>
  <si>
    <t>490704</t>
  </si>
  <si>
    <t>46 62 6/10</t>
  </si>
  <si>
    <t>6/3 6/3</t>
  </si>
  <si>
    <t>eső miatt elmaradt</t>
  </si>
  <si>
    <t>III.</t>
  </si>
  <si>
    <t>I-II.</t>
  </si>
  <si>
    <t>I.</t>
  </si>
  <si>
    <t>II.</t>
  </si>
  <si>
    <t>j.n nyert</t>
  </si>
  <si>
    <t>j.n. vesztett</t>
  </si>
  <si>
    <t>III-IV.</t>
  </si>
  <si>
    <t>V-VI.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</si>
</sst>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1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0" fontId="8" fillId="36" borderId="28" xfId="0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" wrapText="1"/>
    </xf>
    <xf numFmtId="49" fontId="8" fillId="36" borderId="28" xfId="0" applyNumberFormat="1" applyFont="1" applyFill="1" applyBorder="1" applyAlignment="1">
      <alignment vertical="center"/>
    </xf>
    <xf numFmtId="49" fontId="21" fillId="33" borderId="29" xfId="0" applyNumberFormat="1" applyFont="1" applyFill="1" applyBorder="1" applyAlignment="1">
      <alignment horizontal="left" vertical="center"/>
    </xf>
    <xf numFmtId="49" fontId="25" fillId="33" borderId="29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5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3" fillId="37" borderId="17" xfId="0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wrapText="1"/>
    </xf>
    <xf numFmtId="1" fontId="23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horizontal="center" wrapText="1"/>
    </xf>
    <xf numFmtId="1" fontId="23" fillId="37" borderId="37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3" fillId="33" borderId="13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left" vertical="center"/>
    </xf>
    <xf numFmtId="0" fontId="26" fillId="33" borderId="38" xfId="0" applyFont="1" applyFill="1" applyBorder="1" applyAlignment="1">
      <alignment horizontal="center" wrapText="1"/>
    </xf>
    <xf numFmtId="0" fontId="26" fillId="37" borderId="38" xfId="0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center"/>
    </xf>
    <xf numFmtId="0" fontId="0" fillId="33" borderId="39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3" fillId="37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Alignment="1">
      <alignment vertical="top"/>
    </xf>
    <xf numFmtId="49" fontId="35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vertical="top"/>
    </xf>
    <xf numFmtId="49" fontId="27" fillId="36" borderId="0" xfId="0" applyNumberFormat="1" applyFont="1" applyFill="1" applyAlignment="1">
      <alignment horizontal="center"/>
    </xf>
    <xf numFmtId="49" fontId="27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31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49" fontId="17" fillId="36" borderId="15" xfId="0" applyNumberFormat="1" applyFont="1" applyFill="1" applyBorder="1" applyAlignment="1">
      <alignment horizontal="right" vertical="center"/>
    </xf>
    <xf numFmtId="0" fontId="0" fillId="36" borderId="28" xfId="0" applyFill="1" applyBorder="1" applyAlignment="1">
      <alignment/>
    </xf>
    <xf numFmtId="0" fontId="0" fillId="36" borderId="0" xfId="0" applyFill="1" applyAlignment="1">
      <alignment/>
    </xf>
    <xf numFmtId="49" fontId="21" fillId="36" borderId="31" xfId="0" applyNumberFormat="1" applyFont="1" applyFill="1" applyBorder="1" applyAlignment="1">
      <alignment vertical="center"/>
    </xf>
    <xf numFmtId="49" fontId="30" fillId="36" borderId="28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vertical="center"/>
    </xf>
    <xf numFmtId="49" fontId="8" fillId="36" borderId="32" xfId="0" applyNumberFormat="1" applyFont="1" applyFill="1" applyBorder="1" applyAlignment="1">
      <alignment horizontal="right" vertical="center"/>
    </xf>
    <xf numFmtId="49" fontId="8" fillId="36" borderId="30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horizontal="right" vertical="center"/>
    </xf>
    <xf numFmtId="0" fontId="32" fillId="36" borderId="28" xfId="0" applyFont="1" applyFill="1" applyBorder="1" applyAlignment="1">
      <alignment vertical="center"/>
    </xf>
    <xf numFmtId="0" fontId="38" fillId="36" borderId="28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6" borderId="28" xfId="0" applyFont="1" applyFill="1" applyBorder="1" applyAlignment="1">
      <alignment/>
    </xf>
    <xf numFmtId="0" fontId="32" fillId="36" borderId="28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7" fillId="36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49" fontId="22" fillId="33" borderId="29" xfId="0" applyNumberFormat="1" applyFont="1" applyFill="1" applyBorder="1" applyAlignment="1">
      <alignment horizontal="center" vertical="center"/>
    </xf>
    <xf numFmtId="49" fontId="22" fillId="33" borderId="29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30" fillId="36" borderId="29" xfId="0" applyNumberFormat="1" applyFont="1" applyFill="1" applyBorder="1" applyAlignment="1">
      <alignment vertical="center"/>
    </xf>
    <xf numFmtId="0" fontId="0" fillId="36" borderId="32" xfId="0" applyFill="1" applyBorder="1" applyAlignment="1">
      <alignment/>
    </xf>
    <xf numFmtId="49" fontId="8" fillId="36" borderId="27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0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30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6" fillId="36" borderId="31" xfId="0" applyNumberFormat="1" applyFont="1" applyFill="1" applyBorder="1" applyAlignment="1">
      <alignment horizontal="center" vertical="center"/>
    </xf>
    <xf numFmtId="49" fontId="8" fillId="36" borderId="32" xfId="0" applyNumberFormat="1" applyFont="1" applyFill="1" applyBorder="1" applyAlignment="1">
      <alignment vertical="center"/>
    </xf>
    <xf numFmtId="49" fontId="26" fillId="36" borderId="27" xfId="0" applyNumberFormat="1" applyFont="1" applyFill="1" applyBorder="1" applyAlignment="1">
      <alignment horizontal="center" vertical="center"/>
    </xf>
    <xf numFmtId="49" fontId="26" fillId="36" borderId="30" xfId="0" applyNumberFormat="1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vertical="center"/>
    </xf>
    <xf numFmtId="49" fontId="8" fillId="36" borderId="27" xfId="0" applyNumberFormat="1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9" fillId="38" borderId="0" xfId="0" applyFont="1" applyFill="1" applyAlignment="1">
      <alignment/>
    </xf>
    <xf numFmtId="0" fontId="39" fillId="36" borderId="0" xfId="0" applyFont="1" applyFill="1" applyAlignment="1">
      <alignment/>
    </xf>
    <xf numFmtId="0" fontId="0" fillId="36" borderId="14" xfId="0" applyFill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0" fontId="40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3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0" borderId="0" xfId="0" applyFill="1" applyAlignment="1">
      <alignment/>
    </xf>
    <xf numFmtId="0" fontId="14" fillId="41" borderId="0" xfId="0" applyFont="1" applyFill="1" applyAlignment="1">
      <alignment horizontal="center" vertical="center"/>
    </xf>
    <xf numFmtId="0" fontId="0" fillId="38" borderId="28" xfId="0" applyFill="1" applyBorder="1" applyAlignment="1">
      <alignment horizontal="center"/>
    </xf>
    <xf numFmtId="0" fontId="41" fillId="36" borderId="28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41" fillId="36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0" xfId="0" applyNumberFormat="1" applyFont="1" applyFill="1" applyBorder="1" applyAlignment="1">
      <alignment vertical="center"/>
    </xf>
    <xf numFmtId="49" fontId="37" fillId="34" borderId="10" xfId="0" applyNumberFormat="1" applyFont="1" applyFill="1" applyBorder="1" applyAlignment="1">
      <alignment vertical="center" shrinkToFi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37" fillId="34" borderId="11" xfId="0" applyNumberFormat="1" applyFont="1" applyFill="1" applyBorder="1" applyAlignment="1">
      <alignment vertical="center" shrinkToFit="1"/>
    </xf>
    <xf numFmtId="49" fontId="37" fillId="34" borderId="3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38" xfId="0" applyFont="1" applyFill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29" fillId="42" borderId="22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33" borderId="4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36" borderId="0" xfId="0" applyNumberFormat="1" applyFont="1" applyFill="1" applyAlignment="1">
      <alignment horizontal="left"/>
    </xf>
    <xf numFmtId="49" fontId="10" fillId="35" borderId="25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2" fillId="36" borderId="28" xfId="0" applyFont="1" applyFill="1" applyBorder="1" applyAlignment="1">
      <alignment vertical="center"/>
    </xf>
    <xf numFmtId="49" fontId="10" fillId="36" borderId="0" xfId="0" applyNumberFormat="1" applyFont="1" applyFill="1" applyAlignment="1">
      <alignment vertical="top" shrinkToFit="1"/>
    </xf>
    <xf numFmtId="14" fontId="16" fillId="36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42" fillId="36" borderId="28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8" fillId="36" borderId="0" xfId="0" applyFont="1" applyFill="1" applyBorder="1" applyAlignment="1">
      <alignment horizontal="left" vertical="center"/>
    </xf>
    <xf numFmtId="0" fontId="8" fillId="36" borderId="29" xfId="0" applyFont="1" applyFill="1" applyBorder="1" applyAlignment="1">
      <alignment horizontal="left" vertical="center"/>
    </xf>
    <xf numFmtId="0" fontId="77" fillId="44" borderId="37" xfId="0" applyNumberFormat="1" applyFont="1" applyFill="1" applyBorder="1" applyAlignment="1">
      <alignment horizontal="center"/>
    </xf>
    <xf numFmtId="0" fontId="77" fillId="36" borderId="0" xfId="0" applyFont="1" applyFill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77" fillId="36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2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85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4" sqref="E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84" t="s">
        <v>86</v>
      </c>
      <c r="B1" s="3"/>
      <c r="C1" s="3"/>
      <c r="D1" s="8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12" t="s">
        <v>17</v>
      </c>
      <c r="B5" s="20"/>
      <c r="C5" s="20"/>
      <c r="D5" s="20"/>
      <c r="E5" s="238"/>
      <c r="F5" s="21"/>
      <c r="G5" s="22"/>
    </row>
    <row r="6" spans="1:7" s="2" customFormat="1" ht="26.25">
      <c r="A6" s="272" t="s">
        <v>95</v>
      </c>
      <c r="B6" s="239"/>
      <c r="C6" s="23"/>
      <c r="D6" s="24"/>
      <c r="E6" s="25"/>
      <c r="F6" s="5"/>
      <c r="G6" s="5"/>
    </row>
    <row r="7" spans="1:7" s="18" customFormat="1" ht="15" customHeight="1">
      <c r="A7" s="226" t="s">
        <v>87</v>
      </c>
      <c r="B7" s="226" t="s">
        <v>88</v>
      </c>
      <c r="C7" s="226" t="s">
        <v>89</v>
      </c>
      <c r="D7" s="226" t="s">
        <v>90</v>
      </c>
      <c r="E7" s="226" t="s">
        <v>91</v>
      </c>
      <c r="F7" s="21"/>
      <c r="G7" s="22"/>
    </row>
    <row r="8" spans="1:7" s="2" customFormat="1" ht="16.5" customHeight="1">
      <c r="A8" s="133" t="s">
        <v>98</v>
      </c>
      <c r="B8" s="133" t="s">
        <v>117</v>
      </c>
      <c r="C8" s="133" t="s">
        <v>129</v>
      </c>
      <c r="D8" s="133"/>
      <c r="E8" s="133"/>
      <c r="F8" s="5"/>
      <c r="G8" s="5"/>
    </row>
    <row r="9" spans="1:7" s="2" customFormat="1" ht="15" customHeight="1">
      <c r="A9" s="112" t="s">
        <v>18</v>
      </c>
      <c r="B9" s="20"/>
      <c r="C9" s="113" t="s">
        <v>19</v>
      </c>
      <c r="D9" s="113"/>
      <c r="E9" s="114" t="s">
        <v>20</v>
      </c>
      <c r="F9" s="5"/>
      <c r="G9" s="5"/>
    </row>
    <row r="10" spans="1:7" s="2" customFormat="1" ht="12.75">
      <c r="A10" s="26" t="s">
        <v>96</v>
      </c>
      <c r="B10" s="27"/>
      <c r="C10" s="28" t="s">
        <v>128</v>
      </c>
      <c r="D10" s="113" t="s">
        <v>52</v>
      </c>
      <c r="E10" s="230" t="s">
        <v>97</v>
      </c>
      <c r="F10" s="5"/>
      <c r="G10" s="5"/>
    </row>
    <row r="11" spans="1:7" ht="12.75">
      <c r="A11" s="19"/>
      <c r="B11" s="20"/>
      <c r="C11" s="126" t="s">
        <v>50</v>
      </c>
      <c r="D11" s="126" t="s">
        <v>83</v>
      </c>
      <c r="E11" s="126" t="s">
        <v>84</v>
      </c>
      <c r="F11" s="30"/>
      <c r="G11" s="30"/>
    </row>
    <row r="12" spans="1:7" s="2" customFormat="1" ht="12.75">
      <c r="A12" s="86"/>
      <c r="B12" s="5"/>
      <c r="C12" s="134"/>
      <c r="D12" s="134" t="s">
        <v>130</v>
      </c>
      <c r="E12" s="134"/>
      <c r="F12" s="5"/>
      <c r="G12" s="5"/>
    </row>
    <row r="13" spans="1:7" ht="7.5" customHeight="1">
      <c r="A13" s="30"/>
      <c r="B13" s="30"/>
      <c r="C13" s="30"/>
      <c r="D13" s="30"/>
      <c r="E13" s="31"/>
      <c r="F13" s="30"/>
      <c r="G13" s="30"/>
    </row>
    <row r="14" spans="1:7" ht="112.5" customHeight="1">
      <c r="A14" s="30"/>
      <c r="B14" s="30"/>
      <c r="C14" s="30"/>
      <c r="D14" s="30"/>
      <c r="E14" s="31"/>
      <c r="F14" s="30"/>
      <c r="G14" s="30"/>
    </row>
    <row r="15" spans="1:7" ht="18.75" customHeight="1">
      <c r="A15" s="29"/>
      <c r="B15" s="29"/>
      <c r="C15" s="29"/>
      <c r="D15" s="29"/>
      <c r="E15" s="31"/>
      <c r="F15" s="30"/>
      <c r="G15" s="30"/>
    </row>
    <row r="16" spans="1:7" ht="17.25" customHeight="1">
      <c r="A16" s="29"/>
      <c r="B16" s="29"/>
      <c r="C16" s="29"/>
      <c r="D16" s="29"/>
      <c r="E16" s="32"/>
      <c r="F16" s="30"/>
      <c r="G16" s="30"/>
    </row>
    <row r="17" spans="1:7" ht="12.75" customHeight="1">
      <c r="A17" s="33"/>
      <c r="B17" s="225"/>
      <c r="C17" s="87"/>
      <c r="D17" s="34"/>
      <c r="E17" s="31"/>
      <c r="F17" s="30"/>
      <c r="G17" s="30"/>
    </row>
    <row r="18" spans="1:7" ht="12.75">
      <c r="A18" s="30"/>
      <c r="B18" s="30"/>
      <c r="C18" s="30"/>
      <c r="D18" s="30"/>
      <c r="E18" s="31"/>
      <c r="F18" s="30"/>
      <c r="G18" s="30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rgb="FF00B0F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8" sqref="E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5" customWidth="1"/>
    <col min="5" max="5" width="10.57421875" style="255" customWidth="1"/>
    <col min="6" max="6" width="6.140625" style="48" hidden="1" customWidth="1"/>
    <col min="7" max="7" width="28.71093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9" t="str">
        <f>Altalanos!$A$6</f>
        <v>Sóstó Erdő Kupa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2:17" ht="13.5" thickBot="1">
      <c r="B2" s="45" t="s">
        <v>43</v>
      </c>
      <c r="C2" s="45" t="s">
        <v>98</v>
      </c>
      <c r="D2" s="59"/>
      <c r="E2" s="117" t="s">
        <v>29</v>
      </c>
      <c r="F2" s="49"/>
      <c r="G2" s="49"/>
      <c r="H2" s="247"/>
      <c r="I2" s="247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40" t="s">
        <v>42</v>
      </c>
      <c r="B3" s="245"/>
      <c r="C3" s="245"/>
      <c r="D3" s="245"/>
      <c r="E3" s="245"/>
      <c r="F3" s="245"/>
      <c r="G3" s="245"/>
      <c r="H3" s="245"/>
      <c r="I3" s="246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57" t="s">
        <v>25</v>
      </c>
      <c r="I4" s="252"/>
      <c r="J4" s="63"/>
      <c r="K4" s="64"/>
      <c r="L4" s="64"/>
      <c r="M4" s="64"/>
      <c r="N4" s="63"/>
      <c r="O4" s="119"/>
      <c r="P4" s="119"/>
      <c r="Q4" s="65"/>
    </row>
    <row r="5" spans="1:17" s="2" customFormat="1" ht="13.5" thickBot="1">
      <c r="A5" s="111" t="str">
        <f>Altalanos!$A$10</f>
        <v>2020. 06. 19-21.</v>
      </c>
      <c r="B5" s="111"/>
      <c r="C5" s="46" t="str">
        <f>Altalanos!$C$10</f>
        <v>NYÍREGYHÁZA</v>
      </c>
      <c r="D5" s="47" t="str">
        <f>Altalanos!$D$10</f>
        <v>  </v>
      </c>
      <c r="E5" s="47"/>
      <c r="F5" s="47"/>
      <c r="G5" s="47"/>
      <c r="H5" s="132" t="str">
        <f>Altalanos!$E$10</f>
        <v>Zuborné Pázmándy Katalin</v>
      </c>
      <c r="I5" s="258"/>
      <c r="J5" s="66"/>
      <c r="K5" s="41"/>
      <c r="L5" s="41"/>
      <c r="M5" s="41"/>
      <c r="N5" s="66"/>
      <c r="O5" s="47"/>
      <c r="P5" s="47"/>
      <c r="Q5" s="261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92</v>
      </c>
      <c r="H6" s="248" t="s">
        <v>32</v>
      </c>
      <c r="I6" s="249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s="50" t="s">
        <v>99</v>
      </c>
      <c r="C7" s="50" t="s">
        <v>100</v>
      </c>
      <c r="D7" s="51"/>
      <c r="E7" s="120" t="s">
        <v>151</v>
      </c>
      <c r="F7" s="241"/>
      <c r="G7" s="242"/>
      <c r="H7" s="51" t="s">
        <v>101</v>
      </c>
      <c r="I7" s="51"/>
      <c r="J7" s="102"/>
      <c r="K7" s="100"/>
      <c r="L7" s="104"/>
      <c r="M7" s="100"/>
      <c r="N7" s="95"/>
      <c r="O7" s="268"/>
      <c r="P7" s="68"/>
      <c r="Q7" s="52"/>
    </row>
    <row r="8" spans="1:17" s="11" customFormat="1" ht="18.75" customHeight="1">
      <c r="A8" s="105">
        <v>2</v>
      </c>
      <c r="B8" s="50" t="s">
        <v>102</v>
      </c>
      <c r="C8" s="50" t="s">
        <v>103</v>
      </c>
      <c r="D8" s="51"/>
      <c r="E8" s="120" t="s">
        <v>156</v>
      </c>
      <c r="F8" s="243"/>
      <c r="G8" s="244"/>
      <c r="H8" s="51" t="s">
        <v>104</v>
      </c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s="50" t="s">
        <v>105</v>
      </c>
      <c r="C9" s="50" t="s">
        <v>106</v>
      </c>
      <c r="D9" s="51"/>
      <c r="E9" s="120" t="s">
        <v>152</v>
      </c>
      <c r="F9" s="243"/>
      <c r="G9" s="244"/>
      <c r="H9" s="51" t="s">
        <v>107</v>
      </c>
      <c r="I9" s="51"/>
      <c r="J9" s="102"/>
      <c r="K9" s="100"/>
      <c r="L9" s="104"/>
      <c r="M9" s="100"/>
      <c r="N9" s="95"/>
      <c r="O9" s="51"/>
      <c r="P9" s="254"/>
      <c r="Q9" s="125"/>
    </row>
    <row r="10" spans="1:17" s="11" customFormat="1" ht="18.75" customHeight="1">
      <c r="A10" s="105">
        <v>4</v>
      </c>
      <c r="B10" s="50" t="s">
        <v>108</v>
      </c>
      <c r="C10" s="50" t="s">
        <v>109</v>
      </c>
      <c r="D10" s="51"/>
      <c r="E10" s="120" t="s">
        <v>153</v>
      </c>
      <c r="F10" s="243"/>
      <c r="G10" s="244"/>
      <c r="H10" s="51" t="s">
        <v>110</v>
      </c>
      <c r="I10" s="51"/>
      <c r="J10" s="102"/>
      <c r="K10" s="100"/>
      <c r="L10" s="104"/>
      <c r="M10" s="100"/>
      <c r="N10" s="95"/>
      <c r="O10" s="51"/>
      <c r="P10" s="253"/>
      <c r="Q10" s="250"/>
    </row>
    <row r="11" spans="1:17" s="11" customFormat="1" ht="18.75" customHeight="1">
      <c r="A11" s="105">
        <v>5</v>
      </c>
      <c r="B11" s="50" t="s">
        <v>111</v>
      </c>
      <c r="C11" s="50" t="s">
        <v>112</v>
      </c>
      <c r="D11" s="51"/>
      <c r="E11" s="120" t="s">
        <v>155</v>
      </c>
      <c r="F11" s="243"/>
      <c r="G11" s="244"/>
      <c r="H11" s="51" t="s">
        <v>113</v>
      </c>
      <c r="I11" s="51"/>
      <c r="J11" s="102"/>
      <c r="K11" s="100"/>
      <c r="L11" s="104"/>
      <c r="M11" s="100"/>
      <c r="N11" s="95"/>
      <c r="O11" s="51"/>
      <c r="P11" s="253"/>
      <c r="Q11" s="250"/>
    </row>
    <row r="12" spans="1:17" s="11" customFormat="1" ht="18.75" customHeight="1">
      <c r="A12" s="105">
        <v>6</v>
      </c>
      <c r="B12" s="50" t="s">
        <v>114</v>
      </c>
      <c r="C12" s="50" t="s">
        <v>115</v>
      </c>
      <c r="D12" s="51"/>
      <c r="E12" s="120" t="s">
        <v>154</v>
      </c>
      <c r="F12" s="243"/>
      <c r="G12" s="244"/>
      <c r="H12" s="51" t="s">
        <v>116</v>
      </c>
      <c r="I12" s="51"/>
      <c r="J12" s="102"/>
      <c r="K12" s="100"/>
      <c r="L12" s="104"/>
      <c r="M12" s="100"/>
      <c r="N12" s="95"/>
      <c r="O12" s="51"/>
      <c r="P12" s="253"/>
      <c r="Q12" s="250"/>
    </row>
    <row r="13" spans="1:17" s="11" customFormat="1" ht="18.75" customHeight="1">
      <c r="A13" s="105">
        <v>7</v>
      </c>
      <c r="B13" s="50"/>
      <c r="C13" s="50"/>
      <c r="D13" s="51"/>
      <c r="E13" s="120"/>
      <c r="F13" s="243"/>
      <c r="G13" s="244"/>
      <c r="H13" s="51"/>
      <c r="I13" s="51"/>
      <c r="J13" s="102"/>
      <c r="K13" s="100"/>
      <c r="L13" s="104"/>
      <c r="M13" s="100"/>
      <c r="N13" s="95"/>
      <c r="O13" s="51"/>
      <c r="P13" s="253"/>
      <c r="Q13" s="250"/>
    </row>
    <row r="14" spans="1:17" s="11" customFormat="1" ht="18.75" customHeight="1">
      <c r="A14" s="105">
        <v>8</v>
      </c>
      <c r="B14" s="50"/>
      <c r="C14" s="50"/>
      <c r="D14" s="51"/>
      <c r="E14" s="120"/>
      <c r="F14" s="243"/>
      <c r="G14" s="244"/>
      <c r="H14" s="51"/>
      <c r="I14" s="51"/>
      <c r="J14" s="102"/>
      <c r="K14" s="100"/>
      <c r="L14" s="104"/>
      <c r="M14" s="100"/>
      <c r="N14" s="95"/>
      <c r="O14" s="51"/>
      <c r="P14" s="253"/>
      <c r="Q14" s="250"/>
    </row>
    <row r="15" spans="1:17" s="11" customFormat="1" ht="18.75" customHeight="1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75" customHeight="1">
      <c r="A16" s="105">
        <v>10</v>
      </c>
      <c r="B16" s="267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69"/>
      <c r="F28" s="259"/>
      <c r="G28" s="260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70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56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67"/>
      <c r="G38" s="67"/>
      <c r="H38" s="251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67"/>
      <c r="G39" s="67"/>
      <c r="H39" s="251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67"/>
      <c r="G40" s="67"/>
      <c r="H40" s="251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71">IF(Q40="",999,Q40)</f>
        <v>999</v>
      </c>
      <c r="M40" s="128">
        <f aca="true" t="shared" si="1" ref="M40:M71">IF(P40=999,999,1)</f>
        <v>999</v>
      </c>
      <c r="N40" s="125"/>
      <c r="O40" s="98"/>
      <c r="P40" s="68">
        <f aca="true" t="shared" si="2" ref="P40:P71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67"/>
      <c r="G41" s="67"/>
      <c r="H41" s="251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67"/>
      <c r="G42" s="67"/>
      <c r="H42" s="251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67"/>
      <c r="G43" s="67"/>
      <c r="H43" s="251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67"/>
      <c r="G44" s="67"/>
      <c r="H44" s="251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67"/>
      <c r="G45" s="67"/>
      <c r="H45" s="251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67"/>
      <c r="G46" s="67"/>
      <c r="H46" s="251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67"/>
      <c r="G47" s="67"/>
      <c r="H47" s="251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67"/>
      <c r="G48" s="67"/>
      <c r="H48" s="251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67"/>
      <c r="G49" s="67"/>
      <c r="H49" s="251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67"/>
      <c r="G50" s="67"/>
      <c r="H50" s="251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67"/>
      <c r="G51" s="67"/>
      <c r="H51" s="251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67"/>
      <c r="G52" s="67"/>
      <c r="H52" s="251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67"/>
      <c r="G53" s="67"/>
      <c r="H53" s="251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67"/>
      <c r="G54" s="67"/>
      <c r="H54" s="251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67"/>
      <c r="G55" s="67"/>
      <c r="H55" s="251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67"/>
      <c r="G56" s="67"/>
      <c r="H56" s="251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67"/>
      <c r="G57" s="67"/>
      <c r="H57" s="251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67"/>
      <c r="G58" s="67"/>
      <c r="H58" s="251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67"/>
      <c r="G59" s="67"/>
      <c r="H59" s="251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67"/>
      <c r="G60" s="67"/>
      <c r="H60" s="251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67"/>
      <c r="G61" s="67"/>
      <c r="H61" s="251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67"/>
      <c r="G62" s="67"/>
      <c r="H62" s="251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67"/>
      <c r="G63" s="67"/>
      <c r="H63" s="251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67"/>
      <c r="G64" s="67"/>
      <c r="H64" s="251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67"/>
      <c r="G65" s="67"/>
      <c r="H65" s="251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67"/>
      <c r="G66" s="67"/>
      <c r="H66" s="251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67"/>
      <c r="G67" s="67"/>
      <c r="H67" s="251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67"/>
      <c r="G68" s="67"/>
      <c r="H68" s="251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67"/>
      <c r="G69" s="67"/>
      <c r="H69" s="251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67"/>
      <c r="G70" s="67"/>
      <c r="H70" s="251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67"/>
      <c r="G71" s="67"/>
      <c r="H71" s="251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67"/>
      <c r="G72" s="67"/>
      <c r="H72" s="251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aca="true" t="shared" si="3" ref="L72:L100">IF(Q72="",999,Q72)</f>
        <v>999</v>
      </c>
      <c r="M72" s="128">
        <f aca="true" t="shared" si="4" ref="M72:M100">IF(P72=999,999,1)</f>
        <v>999</v>
      </c>
      <c r="N72" s="125"/>
      <c r="O72" s="98"/>
      <c r="P72" s="68">
        <f aca="true" t="shared" si="5" ref="P72:P100">IF(N72="DA",1,IF(N72="WC",2,IF(N72="SE",3,IF(N72="Q",4,IF(N72="LL",5,999)))))</f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67"/>
      <c r="G73" s="67"/>
      <c r="H73" s="251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3"/>
        <v>999</v>
      </c>
      <c r="M73" s="128">
        <f t="shared" si="4"/>
        <v>999</v>
      </c>
      <c r="N73" s="125"/>
      <c r="O73" s="98"/>
      <c r="P73" s="68">
        <f t="shared" si="5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67"/>
      <c r="G74" s="67"/>
      <c r="H74" s="251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3"/>
        <v>999</v>
      </c>
      <c r="M74" s="128">
        <f t="shared" si="4"/>
        <v>999</v>
      </c>
      <c r="N74" s="125"/>
      <c r="O74" s="98"/>
      <c r="P74" s="68">
        <f t="shared" si="5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67"/>
      <c r="G75" s="67"/>
      <c r="H75" s="251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3"/>
        <v>999</v>
      </c>
      <c r="M75" s="128">
        <f t="shared" si="4"/>
        <v>999</v>
      </c>
      <c r="N75" s="125"/>
      <c r="O75" s="98"/>
      <c r="P75" s="68">
        <f t="shared" si="5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67"/>
      <c r="G76" s="67"/>
      <c r="H76" s="251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3"/>
        <v>999</v>
      </c>
      <c r="M76" s="128">
        <f t="shared" si="4"/>
        <v>999</v>
      </c>
      <c r="N76" s="125"/>
      <c r="O76" s="98"/>
      <c r="P76" s="68">
        <f t="shared" si="5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67"/>
      <c r="G77" s="67"/>
      <c r="H77" s="251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3"/>
        <v>999</v>
      </c>
      <c r="M77" s="128">
        <f t="shared" si="4"/>
        <v>999</v>
      </c>
      <c r="N77" s="125"/>
      <c r="O77" s="98"/>
      <c r="P77" s="68">
        <f t="shared" si="5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67"/>
      <c r="G78" s="67"/>
      <c r="H78" s="251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3"/>
        <v>999</v>
      </c>
      <c r="M78" s="128">
        <f t="shared" si="4"/>
        <v>999</v>
      </c>
      <c r="N78" s="125"/>
      <c r="O78" s="98"/>
      <c r="P78" s="68">
        <f t="shared" si="5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67"/>
      <c r="G79" s="67"/>
      <c r="H79" s="251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3"/>
        <v>999</v>
      </c>
      <c r="M79" s="128">
        <f t="shared" si="4"/>
        <v>999</v>
      </c>
      <c r="N79" s="125"/>
      <c r="O79" s="98"/>
      <c r="P79" s="68">
        <f t="shared" si="5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67"/>
      <c r="G80" s="67"/>
      <c r="H80" s="251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3"/>
        <v>999</v>
      </c>
      <c r="M80" s="128">
        <f t="shared" si="4"/>
        <v>999</v>
      </c>
      <c r="N80" s="125"/>
      <c r="O80" s="98"/>
      <c r="P80" s="68">
        <f t="shared" si="5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67"/>
      <c r="G81" s="67"/>
      <c r="H81" s="251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3"/>
        <v>999</v>
      </c>
      <c r="M81" s="128">
        <f t="shared" si="4"/>
        <v>999</v>
      </c>
      <c r="N81" s="125"/>
      <c r="O81" s="98"/>
      <c r="P81" s="68">
        <f t="shared" si="5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67"/>
      <c r="G82" s="67"/>
      <c r="H82" s="251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3"/>
        <v>999</v>
      </c>
      <c r="M82" s="128">
        <f t="shared" si="4"/>
        <v>999</v>
      </c>
      <c r="N82" s="125"/>
      <c r="O82" s="98"/>
      <c r="P82" s="68">
        <f t="shared" si="5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67"/>
      <c r="G83" s="67"/>
      <c r="H83" s="251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3"/>
        <v>999</v>
      </c>
      <c r="M83" s="128">
        <f t="shared" si="4"/>
        <v>999</v>
      </c>
      <c r="N83" s="125"/>
      <c r="O83" s="98"/>
      <c r="P83" s="68">
        <f t="shared" si="5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67"/>
      <c r="G84" s="67"/>
      <c r="H84" s="251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3"/>
        <v>999</v>
      </c>
      <c r="M84" s="128">
        <f t="shared" si="4"/>
        <v>999</v>
      </c>
      <c r="N84" s="125"/>
      <c r="O84" s="98"/>
      <c r="P84" s="68">
        <f t="shared" si="5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67"/>
      <c r="G85" s="67"/>
      <c r="H85" s="251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3"/>
        <v>999</v>
      </c>
      <c r="M85" s="128">
        <f t="shared" si="4"/>
        <v>999</v>
      </c>
      <c r="N85" s="125"/>
      <c r="O85" s="98"/>
      <c r="P85" s="68">
        <f t="shared" si="5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67"/>
      <c r="G86" s="67"/>
      <c r="H86" s="251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3"/>
        <v>999</v>
      </c>
      <c r="M86" s="128">
        <f t="shared" si="4"/>
        <v>999</v>
      </c>
      <c r="N86" s="125"/>
      <c r="O86" s="98"/>
      <c r="P86" s="68">
        <f t="shared" si="5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67"/>
      <c r="G87" s="67"/>
      <c r="H87" s="251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3"/>
        <v>999</v>
      </c>
      <c r="M87" s="128">
        <f t="shared" si="4"/>
        <v>999</v>
      </c>
      <c r="N87" s="125"/>
      <c r="O87" s="98"/>
      <c r="P87" s="68">
        <f t="shared" si="5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67"/>
      <c r="G88" s="67"/>
      <c r="H88" s="251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3"/>
        <v>999</v>
      </c>
      <c r="M88" s="128">
        <f t="shared" si="4"/>
        <v>999</v>
      </c>
      <c r="N88" s="125"/>
      <c r="O88" s="98"/>
      <c r="P88" s="68">
        <f t="shared" si="5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67"/>
      <c r="G89" s="67"/>
      <c r="H89" s="251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3"/>
        <v>999</v>
      </c>
      <c r="M89" s="128">
        <f t="shared" si="4"/>
        <v>999</v>
      </c>
      <c r="N89" s="125"/>
      <c r="O89" s="98"/>
      <c r="P89" s="68">
        <f t="shared" si="5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67"/>
      <c r="G90" s="67"/>
      <c r="H90" s="251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3"/>
        <v>999</v>
      </c>
      <c r="M90" s="128">
        <f t="shared" si="4"/>
        <v>999</v>
      </c>
      <c r="N90" s="125"/>
      <c r="O90" s="98"/>
      <c r="P90" s="68">
        <f t="shared" si="5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67"/>
      <c r="G91" s="67"/>
      <c r="H91" s="251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3"/>
        <v>999</v>
      </c>
      <c r="M91" s="128">
        <f t="shared" si="4"/>
        <v>999</v>
      </c>
      <c r="N91" s="125"/>
      <c r="O91" s="98"/>
      <c r="P91" s="68">
        <f t="shared" si="5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67"/>
      <c r="G92" s="67"/>
      <c r="H92" s="251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3"/>
        <v>999</v>
      </c>
      <c r="M92" s="128">
        <f t="shared" si="4"/>
        <v>999</v>
      </c>
      <c r="N92" s="125"/>
      <c r="O92" s="98"/>
      <c r="P92" s="68">
        <f t="shared" si="5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67"/>
      <c r="G93" s="67"/>
      <c r="H93" s="251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3"/>
        <v>999</v>
      </c>
      <c r="M93" s="128">
        <f t="shared" si="4"/>
        <v>999</v>
      </c>
      <c r="N93" s="125"/>
      <c r="O93" s="98"/>
      <c r="P93" s="68">
        <f t="shared" si="5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67"/>
      <c r="G94" s="67"/>
      <c r="H94" s="251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3"/>
        <v>999</v>
      </c>
      <c r="M94" s="128">
        <f t="shared" si="4"/>
        <v>999</v>
      </c>
      <c r="N94" s="125"/>
      <c r="O94" s="98"/>
      <c r="P94" s="68">
        <f t="shared" si="5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67"/>
      <c r="G95" s="67"/>
      <c r="H95" s="251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3"/>
        <v>999</v>
      </c>
      <c r="M95" s="128">
        <f t="shared" si="4"/>
        <v>999</v>
      </c>
      <c r="N95" s="125"/>
      <c r="O95" s="98"/>
      <c r="P95" s="68">
        <f t="shared" si="5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67"/>
      <c r="G96" s="67"/>
      <c r="H96" s="251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3"/>
        <v>999</v>
      </c>
      <c r="M96" s="128">
        <f t="shared" si="4"/>
        <v>999</v>
      </c>
      <c r="N96" s="125"/>
      <c r="O96" s="98"/>
      <c r="P96" s="68">
        <f t="shared" si="5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67"/>
      <c r="G97" s="67"/>
      <c r="H97" s="251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3"/>
        <v>999</v>
      </c>
      <c r="M97" s="128">
        <f t="shared" si="4"/>
        <v>999</v>
      </c>
      <c r="N97" s="125"/>
      <c r="O97" s="98"/>
      <c r="P97" s="68">
        <f t="shared" si="5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67"/>
      <c r="G98" s="67"/>
      <c r="H98" s="251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3"/>
        <v>999</v>
      </c>
      <c r="M98" s="128">
        <f t="shared" si="4"/>
        <v>999</v>
      </c>
      <c r="N98" s="125"/>
      <c r="O98" s="98"/>
      <c r="P98" s="68">
        <f t="shared" si="5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67"/>
      <c r="G99" s="67"/>
      <c r="H99" s="251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3"/>
        <v>999</v>
      </c>
      <c r="M99" s="128">
        <f t="shared" si="4"/>
        <v>999</v>
      </c>
      <c r="N99" s="125"/>
      <c r="O99" s="98"/>
      <c r="P99" s="68">
        <f t="shared" si="5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67"/>
      <c r="G100" s="67"/>
      <c r="H100" s="251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3"/>
        <v>999</v>
      </c>
      <c r="M100" s="128">
        <f t="shared" si="4"/>
        <v>999</v>
      </c>
      <c r="N100" s="125"/>
      <c r="O100" s="98"/>
      <c r="P100" s="68">
        <f t="shared" si="5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67"/>
      <c r="G101" s="67"/>
      <c r="H101" s="251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aca="true" t="shared" si="6" ref="L101:L134">IF(Q101="",999,Q101)</f>
        <v>999</v>
      </c>
      <c r="M101" s="128">
        <f aca="true" t="shared" si="7" ref="M101:M134">IF(P101=999,999,1)</f>
        <v>999</v>
      </c>
      <c r="N101" s="125"/>
      <c r="O101" s="98"/>
      <c r="P101" s="68">
        <f aca="true" t="shared" si="8" ref="P101:P134">IF(N101="DA",1,IF(N101="WC",2,IF(N101="SE",3,IF(N101="Q",4,IF(N101="LL",5,999)))))</f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67"/>
      <c r="G102" s="67"/>
      <c r="H102" s="251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6"/>
        <v>999</v>
      </c>
      <c r="M102" s="128">
        <f t="shared" si="7"/>
        <v>999</v>
      </c>
      <c r="N102" s="125"/>
      <c r="O102" s="98"/>
      <c r="P102" s="68">
        <f t="shared" si="8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67"/>
      <c r="G103" s="67"/>
      <c r="H103" s="251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6"/>
        <v>999</v>
      </c>
      <c r="M103" s="128">
        <f t="shared" si="7"/>
        <v>999</v>
      </c>
      <c r="N103" s="125"/>
      <c r="O103" s="98"/>
      <c r="P103" s="68">
        <f t="shared" si="8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67"/>
      <c r="G104" s="67"/>
      <c r="H104" s="251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si="6"/>
        <v>999</v>
      </c>
      <c r="M104" s="128">
        <f t="shared" si="7"/>
        <v>999</v>
      </c>
      <c r="N104" s="125"/>
      <c r="O104" s="98"/>
      <c r="P104" s="68">
        <f t="shared" si="8"/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67"/>
      <c r="G105" s="67"/>
      <c r="H105" s="251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6"/>
        <v>999</v>
      </c>
      <c r="M105" s="128">
        <f t="shared" si="7"/>
        <v>999</v>
      </c>
      <c r="N105" s="125"/>
      <c r="O105" s="98"/>
      <c r="P105" s="68">
        <f t="shared" si="8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67"/>
      <c r="G106" s="67"/>
      <c r="H106" s="251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6"/>
        <v>999</v>
      </c>
      <c r="M106" s="128">
        <f t="shared" si="7"/>
        <v>999</v>
      </c>
      <c r="N106" s="125"/>
      <c r="O106" s="98"/>
      <c r="P106" s="68">
        <f t="shared" si="8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67"/>
      <c r="G107" s="67"/>
      <c r="H107" s="251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6"/>
        <v>999</v>
      </c>
      <c r="M107" s="128">
        <f t="shared" si="7"/>
        <v>999</v>
      </c>
      <c r="N107" s="125"/>
      <c r="O107" s="98"/>
      <c r="P107" s="68">
        <f t="shared" si="8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67"/>
      <c r="G108" s="67"/>
      <c r="H108" s="251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6"/>
        <v>999</v>
      </c>
      <c r="M108" s="128">
        <f t="shared" si="7"/>
        <v>999</v>
      </c>
      <c r="N108" s="125"/>
      <c r="O108" s="98"/>
      <c r="P108" s="68">
        <f t="shared" si="8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67"/>
      <c r="G109" s="67"/>
      <c r="H109" s="251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6"/>
        <v>999</v>
      </c>
      <c r="M109" s="128">
        <f t="shared" si="7"/>
        <v>999</v>
      </c>
      <c r="N109" s="125"/>
      <c r="O109" s="98"/>
      <c r="P109" s="68">
        <f t="shared" si="8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67"/>
      <c r="G110" s="67"/>
      <c r="H110" s="251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6"/>
        <v>999</v>
      </c>
      <c r="M110" s="128">
        <f t="shared" si="7"/>
        <v>999</v>
      </c>
      <c r="N110" s="125"/>
      <c r="O110" s="98"/>
      <c r="P110" s="68">
        <f t="shared" si="8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67"/>
      <c r="G111" s="67"/>
      <c r="H111" s="251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6"/>
        <v>999</v>
      </c>
      <c r="M111" s="128">
        <f t="shared" si="7"/>
        <v>999</v>
      </c>
      <c r="N111" s="125"/>
      <c r="O111" s="98"/>
      <c r="P111" s="68">
        <f t="shared" si="8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67"/>
      <c r="G112" s="67"/>
      <c r="H112" s="251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6"/>
        <v>999</v>
      </c>
      <c r="M112" s="128">
        <f t="shared" si="7"/>
        <v>999</v>
      </c>
      <c r="N112" s="125"/>
      <c r="O112" s="98"/>
      <c r="P112" s="68">
        <f t="shared" si="8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67"/>
      <c r="G113" s="67"/>
      <c r="H113" s="251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6"/>
        <v>999</v>
      </c>
      <c r="M113" s="128">
        <f t="shared" si="7"/>
        <v>999</v>
      </c>
      <c r="N113" s="125"/>
      <c r="O113" s="98"/>
      <c r="P113" s="68">
        <f t="shared" si="8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67"/>
      <c r="G114" s="67"/>
      <c r="H114" s="251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6"/>
        <v>999</v>
      </c>
      <c r="M114" s="128">
        <f t="shared" si="7"/>
        <v>999</v>
      </c>
      <c r="N114" s="125"/>
      <c r="O114" s="98"/>
      <c r="P114" s="68">
        <f t="shared" si="8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67"/>
      <c r="G115" s="67"/>
      <c r="H115" s="251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6"/>
        <v>999</v>
      </c>
      <c r="M115" s="128">
        <f t="shared" si="7"/>
        <v>999</v>
      </c>
      <c r="N115" s="125"/>
      <c r="O115" s="98"/>
      <c r="P115" s="68">
        <f t="shared" si="8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67"/>
      <c r="G116" s="67"/>
      <c r="H116" s="251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6"/>
        <v>999</v>
      </c>
      <c r="M116" s="128">
        <f t="shared" si="7"/>
        <v>999</v>
      </c>
      <c r="N116" s="125"/>
      <c r="O116" s="98"/>
      <c r="P116" s="68">
        <f t="shared" si="8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67"/>
      <c r="G117" s="67"/>
      <c r="H117" s="251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6"/>
        <v>999</v>
      </c>
      <c r="M117" s="128">
        <f t="shared" si="7"/>
        <v>999</v>
      </c>
      <c r="N117" s="125"/>
      <c r="O117" s="98"/>
      <c r="P117" s="68">
        <f t="shared" si="8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67"/>
      <c r="G118" s="67"/>
      <c r="H118" s="251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6"/>
        <v>999</v>
      </c>
      <c r="M118" s="128">
        <f t="shared" si="7"/>
        <v>999</v>
      </c>
      <c r="N118" s="125"/>
      <c r="O118" s="98"/>
      <c r="P118" s="68">
        <f t="shared" si="8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67"/>
      <c r="G119" s="67"/>
      <c r="H119" s="251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6"/>
        <v>999</v>
      </c>
      <c r="M119" s="128">
        <f t="shared" si="7"/>
        <v>999</v>
      </c>
      <c r="N119" s="125"/>
      <c r="O119" s="98"/>
      <c r="P119" s="68">
        <f t="shared" si="8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67"/>
      <c r="G120" s="67"/>
      <c r="H120" s="251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6"/>
        <v>999</v>
      </c>
      <c r="M120" s="128">
        <f t="shared" si="7"/>
        <v>999</v>
      </c>
      <c r="N120" s="125"/>
      <c r="O120" s="98"/>
      <c r="P120" s="68">
        <f t="shared" si="8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67"/>
      <c r="G121" s="67"/>
      <c r="H121" s="251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6"/>
        <v>999</v>
      </c>
      <c r="M121" s="128">
        <f t="shared" si="7"/>
        <v>999</v>
      </c>
      <c r="N121" s="125"/>
      <c r="O121" s="98"/>
      <c r="P121" s="68">
        <f t="shared" si="8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67"/>
      <c r="G122" s="67"/>
      <c r="H122" s="251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6"/>
        <v>999</v>
      </c>
      <c r="M122" s="128">
        <f t="shared" si="7"/>
        <v>999</v>
      </c>
      <c r="N122" s="125"/>
      <c r="O122" s="98"/>
      <c r="P122" s="68">
        <f t="shared" si="8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67"/>
      <c r="G123" s="67"/>
      <c r="H123" s="251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6"/>
        <v>999</v>
      </c>
      <c r="M123" s="128">
        <f t="shared" si="7"/>
        <v>999</v>
      </c>
      <c r="N123" s="125"/>
      <c r="O123" s="98"/>
      <c r="P123" s="68">
        <f t="shared" si="8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67"/>
      <c r="G124" s="67"/>
      <c r="H124" s="251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6"/>
        <v>999</v>
      </c>
      <c r="M124" s="128">
        <f t="shared" si="7"/>
        <v>999</v>
      </c>
      <c r="N124" s="125"/>
      <c r="O124" s="98"/>
      <c r="P124" s="68">
        <f t="shared" si="8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67"/>
      <c r="G125" s="67"/>
      <c r="H125" s="251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6"/>
        <v>999</v>
      </c>
      <c r="M125" s="128">
        <f t="shared" si="7"/>
        <v>999</v>
      </c>
      <c r="N125" s="125"/>
      <c r="O125" s="98"/>
      <c r="P125" s="68">
        <f t="shared" si="8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67"/>
      <c r="G126" s="67"/>
      <c r="H126" s="251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6"/>
        <v>999</v>
      </c>
      <c r="M126" s="128">
        <f t="shared" si="7"/>
        <v>999</v>
      </c>
      <c r="N126" s="125"/>
      <c r="O126" s="98"/>
      <c r="P126" s="68">
        <f t="shared" si="8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67"/>
      <c r="G127" s="67"/>
      <c r="H127" s="251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6"/>
        <v>999</v>
      </c>
      <c r="M127" s="128">
        <f t="shared" si="7"/>
        <v>999</v>
      </c>
      <c r="N127" s="125"/>
      <c r="O127" s="98"/>
      <c r="P127" s="68">
        <f t="shared" si="8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67"/>
      <c r="G128" s="67"/>
      <c r="H128" s="251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6"/>
        <v>999</v>
      </c>
      <c r="M128" s="128">
        <f t="shared" si="7"/>
        <v>999</v>
      </c>
      <c r="N128" s="125"/>
      <c r="O128" s="98"/>
      <c r="P128" s="68">
        <f t="shared" si="8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67"/>
      <c r="G129" s="67"/>
      <c r="H129" s="251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6"/>
        <v>999</v>
      </c>
      <c r="M129" s="128">
        <f t="shared" si="7"/>
        <v>999</v>
      </c>
      <c r="N129" s="125"/>
      <c r="O129" s="98"/>
      <c r="P129" s="68">
        <f t="shared" si="8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67"/>
      <c r="G130" s="67"/>
      <c r="H130" s="251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6"/>
        <v>999</v>
      </c>
      <c r="M130" s="128">
        <f t="shared" si="7"/>
        <v>999</v>
      </c>
      <c r="N130" s="125"/>
      <c r="O130" s="98"/>
      <c r="P130" s="68">
        <f t="shared" si="8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67"/>
      <c r="G131" s="67"/>
      <c r="H131" s="251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6"/>
        <v>999</v>
      </c>
      <c r="M131" s="128">
        <f t="shared" si="7"/>
        <v>999</v>
      </c>
      <c r="N131" s="125"/>
      <c r="O131" s="98"/>
      <c r="P131" s="68">
        <f t="shared" si="8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67"/>
      <c r="G132" s="67"/>
      <c r="H132" s="251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6"/>
        <v>999</v>
      </c>
      <c r="M132" s="128">
        <f t="shared" si="7"/>
        <v>999</v>
      </c>
      <c r="N132" s="125"/>
      <c r="O132" s="98"/>
      <c r="P132" s="68">
        <f t="shared" si="8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67"/>
      <c r="G133" s="67"/>
      <c r="H133" s="251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6"/>
        <v>999</v>
      </c>
      <c r="M133" s="128">
        <f t="shared" si="7"/>
        <v>999</v>
      </c>
      <c r="N133" s="125"/>
      <c r="O133" s="98"/>
      <c r="P133" s="68">
        <f t="shared" si="8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67"/>
      <c r="G134" s="67"/>
      <c r="H134" s="251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6"/>
        <v>999</v>
      </c>
      <c r="M134" s="128">
        <f t="shared" si="7"/>
        <v>999</v>
      </c>
      <c r="N134" s="125"/>
      <c r="O134" s="129"/>
      <c r="P134" s="130">
        <f t="shared" si="8"/>
        <v>999</v>
      </c>
      <c r="Q134" s="131"/>
    </row>
    <row r="135" spans="1:17" ht="12.75">
      <c r="A135" s="105">
        <v>129</v>
      </c>
      <c r="B135" s="50"/>
      <c r="C135" s="50"/>
      <c r="D135" s="51"/>
      <c r="E135" s="120"/>
      <c r="F135" s="67"/>
      <c r="G135" s="67"/>
      <c r="H135" s="251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aca="true" t="shared" si="9" ref="L135:L156">IF(Q135="",999,Q135)</f>
        <v>999</v>
      </c>
      <c r="M135" s="128">
        <f aca="true" t="shared" si="10" ref="M135:M156">IF(P135=999,999,1)</f>
        <v>999</v>
      </c>
      <c r="N135" s="125"/>
      <c r="O135" s="98"/>
      <c r="P135" s="68">
        <f aca="true" t="shared" si="11" ref="P135:P156">IF(N135="DA",1,IF(N135="WC",2,IF(N135="SE",3,IF(N135="Q",4,IF(N135="LL",5,999)))))</f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67"/>
      <c r="G136" s="67"/>
      <c r="H136" s="251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9"/>
        <v>999</v>
      </c>
      <c r="M136" s="128">
        <f t="shared" si="10"/>
        <v>999</v>
      </c>
      <c r="N136" s="125"/>
      <c r="O136" s="98"/>
      <c r="P136" s="68">
        <f t="shared" si="11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67"/>
      <c r="G137" s="67"/>
      <c r="H137" s="251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9"/>
        <v>999</v>
      </c>
      <c r="M137" s="128">
        <f t="shared" si="10"/>
        <v>999</v>
      </c>
      <c r="N137" s="125"/>
      <c r="O137" s="98"/>
      <c r="P137" s="68">
        <f t="shared" si="11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67"/>
      <c r="G138" s="67"/>
      <c r="H138" s="251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9"/>
        <v>999</v>
      </c>
      <c r="M138" s="128">
        <f t="shared" si="10"/>
        <v>999</v>
      </c>
      <c r="N138" s="125"/>
      <c r="O138" s="98"/>
      <c r="P138" s="68">
        <f t="shared" si="11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67"/>
      <c r="G139" s="67"/>
      <c r="H139" s="251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9"/>
        <v>999</v>
      </c>
      <c r="M139" s="128">
        <f t="shared" si="10"/>
        <v>999</v>
      </c>
      <c r="N139" s="125"/>
      <c r="O139" s="98"/>
      <c r="P139" s="68">
        <f t="shared" si="11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67"/>
      <c r="G140" s="67"/>
      <c r="H140" s="251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9"/>
        <v>999</v>
      </c>
      <c r="M140" s="128">
        <f t="shared" si="10"/>
        <v>999</v>
      </c>
      <c r="N140" s="125"/>
      <c r="O140" s="98"/>
      <c r="P140" s="68">
        <f t="shared" si="11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67"/>
      <c r="G141" s="67"/>
      <c r="H141" s="251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9"/>
        <v>999</v>
      </c>
      <c r="M141" s="128">
        <f t="shared" si="10"/>
        <v>999</v>
      </c>
      <c r="N141" s="125"/>
      <c r="O141" s="129"/>
      <c r="P141" s="130">
        <f t="shared" si="11"/>
        <v>999</v>
      </c>
      <c r="Q141" s="131"/>
    </row>
    <row r="142" spans="1:17" ht="12.75">
      <c r="A142" s="105">
        <v>136</v>
      </c>
      <c r="B142" s="50"/>
      <c r="C142" s="50"/>
      <c r="D142" s="51"/>
      <c r="E142" s="120"/>
      <c r="F142" s="67"/>
      <c r="G142" s="67"/>
      <c r="H142" s="251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9"/>
        <v>999</v>
      </c>
      <c r="M142" s="128">
        <f t="shared" si="10"/>
        <v>999</v>
      </c>
      <c r="N142" s="125"/>
      <c r="O142" s="98"/>
      <c r="P142" s="68">
        <f t="shared" si="11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67"/>
      <c r="G143" s="67"/>
      <c r="H143" s="251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9"/>
        <v>999</v>
      </c>
      <c r="M143" s="128">
        <f t="shared" si="10"/>
        <v>999</v>
      </c>
      <c r="N143" s="125"/>
      <c r="O143" s="98"/>
      <c r="P143" s="68">
        <f t="shared" si="11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67"/>
      <c r="G144" s="67"/>
      <c r="H144" s="251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9"/>
        <v>999</v>
      </c>
      <c r="M144" s="128">
        <f t="shared" si="10"/>
        <v>999</v>
      </c>
      <c r="N144" s="125"/>
      <c r="O144" s="98"/>
      <c r="P144" s="68">
        <f t="shared" si="11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67"/>
      <c r="G145" s="67"/>
      <c r="H145" s="251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9"/>
        <v>999</v>
      </c>
      <c r="M145" s="128">
        <f t="shared" si="10"/>
        <v>999</v>
      </c>
      <c r="N145" s="125"/>
      <c r="O145" s="98"/>
      <c r="P145" s="68">
        <f t="shared" si="11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67"/>
      <c r="G146" s="67"/>
      <c r="H146" s="251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9"/>
        <v>999</v>
      </c>
      <c r="M146" s="128">
        <f t="shared" si="10"/>
        <v>999</v>
      </c>
      <c r="N146" s="125"/>
      <c r="O146" s="98"/>
      <c r="P146" s="68">
        <f t="shared" si="11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67"/>
      <c r="G147" s="67"/>
      <c r="H147" s="251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9"/>
        <v>999</v>
      </c>
      <c r="M147" s="128">
        <f t="shared" si="10"/>
        <v>999</v>
      </c>
      <c r="N147" s="125"/>
      <c r="O147" s="98"/>
      <c r="P147" s="68">
        <f t="shared" si="11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67"/>
      <c r="G148" s="67"/>
      <c r="H148" s="251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9"/>
        <v>999</v>
      </c>
      <c r="M148" s="128">
        <f t="shared" si="10"/>
        <v>999</v>
      </c>
      <c r="N148" s="125"/>
      <c r="O148" s="129"/>
      <c r="P148" s="130">
        <f t="shared" si="11"/>
        <v>999</v>
      </c>
      <c r="Q148" s="131"/>
    </row>
    <row r="149" spans="1:17" ht="12.75">
      <c r="A149" s="105">
        <v>143</v>
      </c>
      <c r="B149" s="50"/>
      <c r="C149" s="50"/>
      <c r="D149" s="51"/>
      <c r="E149" s="120"/>
      <c r="F149" s="67"/>
      <c r="G149" s="67"/>
      <c r="H149" s="251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9"/>
        <v>999</v>
      </c>
      <c r="M149" s="128">
        <f t="shared" si="10"/>
        <v>999</v>
      </c>
      <c r="N149" s="125"/>
      <c r="O149" s="98"/>
      <c r="P149" s="68">
        <f t="shared" si="11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67"/>
      <c r="G150" s="67"/>
      <c r="H150" s="251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9"/>
        <v>999</v>
      </c>
      <c r="M150" s="128">
        <f t="shared" si="10"/>
        <v>999</v>
      </c>
      <c r="N150" s="125"/>
      <c r="O150" s="98"/>
      <c r="P150" s="68">
        <f t="shared" si="11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67"/>
      <c r="G151" s="67"/>
      <c r="H151" s="251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9"/>
        <v>999</v>
      </c>
      <c r="M151" s="128">
        <f t="shared" si="10"/>
        <v>999</v>
      </c>
      <c r="N151" s="125"/>
      <c r="O151" s="98"/>
      <c r="P151" s="68">
        <f t="shared" si="11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67"/>
      <c r="G152" s="67"/>
      <c r="H152" s="251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9"/>
        <v>999</v>
      </c>
      <c r="M152" s="128">
        <f t="shared" si="10"/>
        <v>999</v>
      </c>
      <c r="N152" s="125"/>
      <c r="O152" s="98"/>
      <c r="P152" s="68">
        <f t="shared" si="11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67"/>
      <c r="G153" s="67"/>
      <c r="H153" s="251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9"/>
        <v>999</v>
      </c>
      <c r="M153" s="128">
        <f t="shared" si="10"/>
        <v>999</v>
      </c>
      <c r="N153" s="125"/>
      <c r="O153" s="98"/>
      <c r="P153" s="68">
        <f t="shared" si="11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67"/>
      <c r="G154" s="67"/>
      <c r="H154" s="251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9"/>
        <v>999</v>
      </c>
      <c r="M154" s="128">
        <f t="shared" si="10"/>
        <v>999</v>
      </c>
      <c r="N154" s="125"/>
      <c r="O154" s="98"/>
      <c r="P154" s="68">
        <f t="shared" si="11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67"/>
      <c r="G155" s="67"/>
      <c r="H155" s="251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9"/>
        <v>999</v>
      </c>
      <c r="M155" s="128">
        <f t="shared" si="10"/>
        <v>999</v>
      </c>
      <c r="N155" s="125"/>
      <c r="O155" s="98"/>
      <c r="P155" s="68">
        <f t="shared" si="11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67"/>
      <c r="G156" s="67"/>
      <c r="H156" s="251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9"/>
        <v>999</v>
      </c>
      <c r="M156" s="128">
        <f t="shared" si="10"/>
        <v>999</v>
      </c>
      <c r="N156" s="125"/>
      <c r="O156" s="98"/>
      <c r="P156" s="68">
        <f t="shared" si="11"/>
        <v>999</v>
      </c>
      <c r="Q156" s="52"/>
    </row>
  </sheetData>
  <sheetProtection/>
  <conditionalFormatting sqref="E7:E156">
    <cfRule type="expression" priority="14" dxfId="7" stopIfTrue="1">
      <formula>AND(ROUNDDOWN(($A$4-E7)/365.25,0)&lt;=13,G7&lt;&gt;"OK")</formula>
    </cfRule>
    <cfRule type="expression" priority="15" dxfId="6" stopIfTrue="1">
      <formula>AND(ROUNDDOWN(($A$4-E7)/365.25,0)&lt;=14,G7&lt;&gt;"OK")</formula>
    </cfRule>
    <cfRule type="expression" priority="16" dxfId="5" stopIfTrue="1">
      <formula>AND(ROUNDDOWN(($A$4-E7)/365.25,0)&lt;=17,G7&lt;&gt;"OK")</formula>
    </cfRule>
  </conditionalFormatting>
  <conditionalFormatting sqref="J7:J156">
    <cfRule type="cellIs" priority="17" dxfId="13" operator="equal" stopIfTrue="1">
      <formula>"Z"</formula>
    </cfRule>
  </conditionalFormatting>
  <conditionalFormatting sqref="A7:D156">
    <cfRule type="expression" priority="18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>
    <tabColor rgb="FF00B0F0"/>
  </sheetPr>
  <dimension ref="A1:AK49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276" t="str">
        <f>Altalanos!$A$6</f>
        <v>Sóstó Erdő Kupa</v>
      </c>
      <c r="B1" s="276"/>
      <c r="C1" s="276"/>
      <c r="D1" s="276"/>
      <c r="E1" s="276"/>
      <c r="F1" s="276"/>
      <c r="G1" s="136"/>
      <c r="H1" s="139" t="s">
        <v>44</v>
      </c>
      <c r="I1" s="137"/>
      <c r="J1" s="138"/>
      <c r="L1" s="140"/>
      <c r="M1" s="166"/>
      <c r="N1" s="168"/>
      <c r="O1" s="168" t="s">
        <v>11</v>
      </c>
      <c r="P1" s="168"/>
      <c r="Q1" s="169"/>
      <c r="R1" s="168"/>
      <c r="S1" s="170"/>
      <c r="AB1" s="233" t="e">
        <f>IF(Y5=1,CONCATENATE(VLOOKUP(Y3,AA16:AH27,2)),CONCATENATE(VLOOKUP(Y3,AA2:AK13,2)))</f>
        <v>#N/A</v>
      </c>
      <c r="AC1" s="233" t="e">
        <f>IF(Y5=1,CONCATENATE(VLOOKUP(Y3,AA16:AK27,3)),CONCATENATE(VLOOKUP(Y3,AA2:AK13,3)))</f>
        <v>#N/A</v>
      </c>
      <c r="AD1" s="233" t="e">
        <f>IF(Y5=1,CONCATENATE(VLOOKUP(Y3,AA16:AK27,4)),CONCATENATE(VLOOKUP(Y3,AA2:AK13,4)))</f>
        <v>#N/A</v>
      </c>
      <c r="AE1" s="233" t="e">
        <f>IF(Y5=1,CONCATENATE(VLOOKUP(Y3,AA16:AK27,5)),CONCATENATE(VLOOKUP(Y3,AA2:AK13,5)))</f>
        <v>#N/A</v>
      </c>
      <c r="AF1" s="233" t="e">
        <f>IF(Y5=1,CONCATENATE(VLOOKUP(Y3,AA16:AK27,6)),CONCATENATE(VLOOKUP(Y3,AA2:AK13,6)))</f>
        <v>#N/A</v>
      </c>
      <c r="AG1" s="233" t="e">
        <f>IF(Y5=1,CONCATENATE(VLOOKUP(Y3,AA16:AK27,7)),CONCATENATE(VLOOKUP(Y3,AA2:AK13,7)))</f>
        <v>#N/A</v>
      </c>
      <c r="AH1" s="233" t="e">
        <f>IF(Y5=1,CONCATENATE(VLOOKUP(Y3,AA16:AK27,8)),CONCATENATE(VLOOKUP(Y3,AA2:AK13,8)))</f>
        <v>#N/A</v>
      </c>
      <c r="AI1" s="233" t="e">
        <f>IF(Y5=1,CONCATENATE(VLOOKUP(Y3,AA16:AK27,9)),CONCATENATE(VLOOKUP(Y3,AA2:AK13,9)))</f>
        <v>#N/A</v>
      </c>
      <c r="AJ1" s="233" t="e">
        <f>IF(Y5=1,CONCATENATE(VLOOKUP(Y3,AA16:AK27,10)),CONCATENATE(VLOOKUP(Y3,AA2:AK13,10)))</f>
        <v>#N/A</v>
      </c>
      <c r="AK1" s="233" t="e">
        <f>IF(Y5=1,CONCATENATE(VLOOKUP(Y3,AA16:AK27,11)),CONCATENATE(VLOOKUP(Y3,AA2:AK13,11)))</f>
        <v>#N/A</v>
      </c>
    </row>
    <row r="2" spans="1:37" ht="12.75">
      <c r="A2" s="141" t="s">
        <v>43</v>
      </c>
      <c r="B2" s="142"/>
      <c r="C2" s="142"/>
      <c r="D2" s="142"/>
      <c r="E2" s="142" t="str">
        <f>Altalanos!$A$8</f>
        <v>F75</v>
      </c>
      <c r="F2" s="142"/>
      <c r="G2" s="143"/>
      <c r="H2" s="144"/>
      <c r="I2" s="144"/>
      <c r="J2" s="145"/>
      <c r="K2" s="140"/>
      <c r="L2" s="140"/>
      <c r="M2" s="167"/>
      <c r="N2" s="171"/>
      <c r="O2" s="172"/>
      <c r="P2" s="171"/>
      <c r="Q2" s="172"/>
      <c r="R2" s="171"/>
      <c r="S2" s="170"/>
      <c r="Y2" s="229"/>
      <c r="Z2" s="228"/>
      <c r="AA2" s="228" t="s">
        <v>53</v>
      </c>
      <c r="AB2" s="231">
        <v>150</v>
      </c>
      <c r="AC2" s="231">
        <v>120</v>
      </c>
      <c r="AD2" s="231">
        <v>100</v>
      </c>
      <c r="AE2" s="231">
        <v>80</v>
      </c>
      <c r="AF2" s="231">
        <v>70</v>
      </c>
      <c r="AG2" s="231">
        <v>60</v>
      </c>
      <c r="AH2" s="231">
        <v>55</v>
      </c>
      <c r="AI2" s="231">
        <v>50</v>
      </c>
      <c r="AJ2" s="231">
        <v>45</v>
      </c>
      <c r="AK2" s="23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4"/>
      <c r="O3" s="173"/>
      <c r="P3" s="174"/>
      <c r="Y3" s="228">
        <f>IF(H4="OB","A",IF(H4="IX","W",H4))</f>
        <v>0</v>
      </c>
      <c r="Z3" s="228"/>
      <c r="AA3" s="228" t="s">
        <v>73</v>
      </c>
      <c r="AB3" s="231">
        <v>120</v>
      </c>
      <c r="AC3" s="231">
        <v>90</v>
      </c>
      <c r="AD3" s="231">
        <v>65</v>
      </c>
      <c r="AE3" s="231">
        <v>55</v>
      </c>
      <c r="AF3" s="231">
        <v>50</v>
      </c>
      <c r="AG3" s="231">
        <v>45</v>
      </c>
      <c r="AH3" s="231">
        <v>40</v>
      </c>
      <c r="AI3" s="231">
        <v>35</v>
      </c>
      <c r="AJ3" s="231">
        <v>25</v>
      </c>
      <c r="AK3" s="231">
        <v>20</v>
      </c>
    </row>
    <row r="4" spans="1:37" ht="13.5" thickBot="1">
      <c r="A4" s="277" t="str">
        <f>Altalanos!$A$10</f>
        <v>2020. 06. 19-21.</v>
      </c>
      <c r="B4" s="277"/>
      <c r="C4" s="277"/>
      <c r="D4" s="146"/>
      <c r="E4" s="147" t="str">
        <f>Altalanos!$C$10</f>
        <v>NYÍREGYHÁZA</v>
      </c>
      <c r="F4" s="147"/>
      <c r="G4" s="147"/>
      <c r="H4" s="149"/>
      <c r="I4" s="147"/>
      <c r="J4" s="148"/>
      <c r="K4" s="149"/>
      <c r="L4" s="150" t="str">
        <f>Altalanos!$E$10</f>
        <v>Zuborné Pázmándy Katalin</v>
      </c>
      <c r="M4" s="149"/>
      <c r="N4" s="175"/>
      <c r="O4" s="176"/>
      <c r="P4" s="175"/>
      <c r="Y4" s="228"/>
      <c r="Z4" s="228"/>
      <c r="AA4" s="228" t="s">
        <v>74</v>
      </c>
      <c r="AB4" s="231">
        <v>90</v>
      </c>
      <c r="AC4" s="231">
        <v>60</v>
      </c>
      <c r="AD4" s="231">
        <v>45</v>
      </c>
      <c r="AE4" s="231">
        <v>34</v>
      </c>
      <c r="AF4" s="231">
        <v>27</v>
      </c>
      <c r="AG4" s="231">
        <v>22</v>
      </c>
      <c r="AH4" s="231">
        <v>18</v>
      </c>
      <c r="AI4" s="231">
        <v>15</v>
      </c>
      <c r="AJ4" s="231">
        <v>12</v>
      </c>
      <c r="AK4" s="231">
        <v>9</v>
      </c>
    </row>
    <row r="5" spans="1:37" ht="12.75">
      <c r="A5" s="30"/>
      <c r="B5" s="30" t="s">
        <v>41</v>
      </c>
      <c r="C5" s="162" t="s">
        <v>51</v>
      </c>
      <c r="D5" s="30" t="s">
        <v>35</v>
      </c>
      <c r="E5" s="30" t="s">
        <v>56</v>
      </c>
      <c r="F5" s="30"/>
      <c r="G5" s="30" t="s">
        <v>23</v>
      </c>
      <c r="H5" s="30"/>
      <c r="I5" s="30" t="s">
        <v>26</v>
      </c>
      <c r="J5" s="30"/>
      <c r="K5" s="207" t="s">
        <v>57</v>
      </c>
      <c r="L5" s="207" t="s">
        <v>58</v>
      </c>
      <c r="M5" s="207" t="s">
        <v>59</v>
      </c>
      <c r="N5" s="170"/>
      <c r="O5" s="216" t="s">
        <v>66</v>
      </c>
      <c r="P5" s="217" t="s">
        <v>69</v>
      </c>
      <c r="Q5" s="170"/>
      <c r="R5" s="216" t="s">
        <v>66</v>
      </c>
      <c r="S5" s="264" t="s">
        <v>93</v>
      </c>
      <c r="Y5" s="228">
        <f>IF(OR(Altalanos!$A$8="F1",Altalanos!$A$8="F2",Altalanos!$A$8="N1",Altalanos!$A$8="N2"),1,2)</f>
        <v>2</v>
      </c>
      <c r="Z5" s="228"/>
      <c r="AA5" s="228" t="s">
        <v>75</v>
      </c>
      <c r="AB5" s="231">
        <v>60</v>
      </c>
      <c r="AC5" s="231">
        <v>40</v>
      </c>
      <c r="AD5" s="231">
        <v>30</v>
      </c>
      <c r="AE5" s="231">
        <v>20</v>
      </c>
      <c r="AF5" s="231">
        <v>18</v>
      </c>
      <c r="AG5" s="231">
        <v>15</v>
      </c>
      <c r="AH5" s="231">
        <v>12</v>
      </c>
      <c r="AI5" s="231">
        <v>10</v>
      </c>
      <c r="AJ5" s="231">
        <v>8</v>
      </c>
      <c r="AK5" s="231">
        <v>6</v>
      </c>
    </row>
    <row r="6" spans="1:37" ht="12.75">
      <c r="A6" s="152"/>
      <c r="B6" s="152"/>
      <c r="C6" s="206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70"/>
      <c r="O6" s="218" t="s">
        <v>70</v>
      </c>
      <c r="P6" s="219" t="s">
        <v>67</v>
      </c>
      <c r="Q6" s="170"/>
      <c r="R6" s="218" t="s">
        <v>70</v>
      </c>
      <c r="S6" s="265" t="s">
        <v>94</v>
      </c>
      <c r="Y6" s="228"/>
      <c r="Z6" s="228"/>
      <c r="AA6" s="228" t="s">
        <v>76</v>
      </c>
      <c r="AB6" s="231">
        <v>40</v>
      </c>
      <c r="AC6" s="231">
        <v>25</v>
      </c>
      <c r="AD6" s="231">
        <v>18</v>
      </c>
      <c r="AE6" s="231">
        <v>13</v>
      </c>
      <c r="AF6" s="231">
        <v>10</v>
      </c>
      <c r="AG6" s="231">
        <v>8</v>
      </c>
      <c r="AH6" s="231">
        <v>6</v>
      </c>
      <c r="AI6" s="231">
        <v>5</v>
      </c>
      <c r="AJ6" s="231">
        <v>4</v>
      </c>
      <c r="AK6" s="231">
        <v>3</v>
      </c>
    </row>
    <row r="7" spans="1:37" ht="12.75">
      <c r="A7" s="211" t="s">
        <v>53</v>
      </c>
      <c r="B7" s="222">
        <v>1</v>
      </c>
      <c r="C7" s="164" t="str">
        <f>IF($B7="","",VLOOKUP($B7,'F75 elő'!$A$7:$O$22,5))</f>
        <v>441204</v>
      </c>
      <c r="D7" s="164">
        <f>IF($B7="","",VLOOKUP($B7,'F75 elő'!$A$7:$O$22,15))</f>
        <v>0</v>
      </c>
      <c r="E7" s="161" t="str">
        <f>UPPER(IF($B7="","",VLOOKUP($B7,'F75 elő'!$A$7:$O$22,2)))</f>
        <v>VARANNAI</v>
      </c>
      <c r="F7" s="163"/>
      <c r="G7" s="161" t="str">
        <f>IF($B7="","",VLOOKUP($B7,'F75 elő'!$A$7:$O$22,3))</f>
        <v>CSABA</v>
      </c>
      <c r="H7" s="163"/>
      <c r="I7" s="161">
        <f>IF($B7="","",VLOOKUP($B7,'F75 elő'!$A$7:$O$22,4))</f>
        <v>0</v>
      </c>
      <c r="J7" s="152"/>
      <c r="K7" s="289" t="s">
        <v>166</v>
      </c>
      <c r="L7" s="287">
        <v>30</v>
      </c>
      <c r="M7" s="235"/>
      <c r="N7" s="170"/>
      <c r="O7" s="220" t="s">
        <v>71</v>
      </c>
      <c r="P7" s="221" t="s">
        <v>68</v>
      </c>
      <c r="Q7" s="170"/>
      <c r="R7" s="220" t="s">
        <v>71</v>
      </c>
      <c r="S7" s="266" t="s">
        <v>72</v>
      </c>
      <c r="Y7" s="228"/>
      <c r="Z7" s="228"/>
      <c r="AA7" s="228" t="s">
        <v>77</v>
      </c>
      <c r="AB7" s="231">
        <v>25</v>
      </c>
      <c r="AC7" s="231">
        <v>15</v>
      </c>
      <c r="AD7" s="231">
        <v>13</v>
      </c>
      <c r="AE7" s="231">
        <v>8</v>
      </c>
      <c r="AF7" s="231">
        <v>6</v>
      </c>
      <c r="AG7" s="231">
        <v>4</v>
      </c>
      <c r="AH7" s="231">
        <v>3</v>
      </c>
      <c r="AI7" s="231">
        <v>2</v>
      </c>
      <c r="AJ7" s="231">
        <v>1</v>
      </c>
      <c r="AK7" s="231">
        <v>0</v>
      </c>
    </row>
    <row r="8" spans="1:37" ht="12.75">
      <c r="A8" s="177"/>
      <c r="B8" s="223"/>
      <c r="C8" s="178"/>
      <c r="D8" s="178"/>
      <c r="E8" s="178"/>
      <c r="F8" s="178"/>
      <c r="G8" s="178"/>
      <c r="H8" s="178"/>
      <c r="I8" s="178"/>
      <c r="J8" s="152"/>
      <c r="K8" s="177"/>
      <c r="L8" s="288"/>
      <c r="M8" s="236"/>
      <c r="N8" s="170"/>
      <c r="O8" s="170"/>
      <c r="P8" s="170"/>
      <c r="Q8" s="170"/>
      <c r="R8" s="170"/>
      <c r="S8" s="170"/>
      <c r="Y8" s="228"/>
      <c r="Z8" s="228"/>
      <c r="AA8" s="228" t="s">
        <v>78</v>
      </c>
      <c r="AB8" s="231">
        <v>15</v>
      </c>
      <c r="AC8" s="231">
        <v>10</v>
      </c>
      <c r="AD8" s="231">
        <v>7</v>
      </c>
      <c r="AE8" s="231">
        <v>5</v>
      </c>
      <c r="AF8" s="231">
        <v>4</v>
      </c>
      <c r="AG8" s="231">
        <v>3</v>
      </c>
      <c r="AH8" s="231">
        <v>2</v>
      </c>
      <c r="AI8" s="231">
        <v>1</v>
      </c>
      <c r="AJ8" s="231">
        <v>0</v>
      </c>
      <c r="AK8" s="231">
        <v>0</v>
      </c>
    </row>
    <row r="9" spans="1:37" ht="12.75">
      <c r="A9" s="177" t="s">
        <v>54</v>
      </c>
      <c r="B9" s="224">
        <v>6</v>
      </c>
      <c r="C9" s="164" t="str">
        <f>IF($B9="","",VLOOKUP($B9,'F75 elő'!$A$7:$O$22,5))</f>
        <v>430419</v>
      </c>
      <c r="D9" s="164">
        <f>IF($B9="","",VLOOKUP($B9,'F75 elő'!$A$7:$O$22,15))</f>
        <v>0</v>
      </c>
      <c r="E9" s="160" t="str">
        <f>UPPER(IF($B9="","",VLOOKUP($B9,'F75 elő'!$A$7:$O$22,2)))</f>
        <v>VITÁLYOS</v>
      </c>
      <c r="F9" s="165"/>
      <c r="G9" s="160" t="str">
        <f>IF($B9="","",VLOOKUP($B9,'F75 elő'!$A$7:$O$22,3))</f>
        <v>IVÁN</v>
      </c>
      <c r="H9" s="165"/>
      <c r="I9" s="160">
        <f>IF($B9="","",VLOOKUP($B9,'F75 elő'!$A$7:$O$22,4))</f>
        <v>0</v>
      </c>
      <c r="J9" s="152"/>
      <c r="K9" s="289" t="s">
        <v>170</v>
      </c>
      <c r="L9" s="287">
        <v>10</v>
      </c>
      <c r="M9" s="235"/>
      <c r="N9" s="170"/>
      <c r="O9" s="170"/>
      <c r="P9" s="170"/>
      <c r="Q9" s="170"/>
      <c r="R9" s="170"/>
      <c r="S9" s="170"/>
      <c r="Y9" s="228"/>
      <c r="Z9" s="228"/>
      <c r="AA9" s="228" t="s">
        <v>79</v>
      </c>
      <c r="AB9" s="231">
        <v>10</v>
      </c>
      <c r="AC9" s="231">
        <v>6</v>
      </c>
      <c r="AD9" s="231">
        <v>4</v>
      </c>
      <c r="AE9" s="231">
        <v>2</v>
      </c>
      <c r="AF9" s="231">
        <v>1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</row>
    <row r="10" spans="1:37" ht="12.75">
      <c r="A10" s="177"/>
      <c r="B10" s="223"/>
      <c r="C10" s="178"/>
      <c r="D10" s="178"/>
      <c r="E10" s="178"/>
      <c r="F10" s="178"/>
      <c r="G10" s="178"/>
      <c r="H10" s="178"/>
      <c r="I10" s="178"/>
      <c r="J10" s="152"/>
      <c r="K10" s="177"/>
      <c r="L10" s="288"/>
      <c r="M10" s="236"/>
      <c r="N10" s="170"/>
      <c r="O10" s="170"/>
      <c r="P10" s="170"/>
      <c r="Q10" s="170"/>
      <c r="R10" s="170"/>
      <c r="S10" s="170"/>
      <c r="Y10" s="228"/>
      <c r="Z10" s="228"/>
      <c r="AA10" s="228" t="s">
        <v>80</v>
      </c>
      <c r="AB10" s="231">
        <v>6</v>
      </c>
      <c r="AC10" s="231">
        <v>3</v>
      </c>
      <c r="AD10" s="231">
        <v>2</v>
      </c>
      <c r="AE10" s="231">
        <v>1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</row>
    <row r="11" spans="1:37" ht="12.75">
      <c r="A11" s="177" t="s">
        <v>55</v>
      </c>
      <c r="B11" s="224">
        <v>3</v>
      </c>
      <c r="C11" s="164" t="str">
        <f>IF($B11="","",VLOOKUP($B11,'F75 elő'!$A$7:$O$22,5))</f>
        <v>430827</v>
      </c>
      <c r="D11" s="164">
        <f>IF($B11="","",VLOOKUP($B11,'F75 elő'!$A$7:$O$22,15))</f>
        <v>0</v>
      </c>
      <c r="E11" s="160" t="str">
        <f>UPPER(IF($B11="","",VLOOKUP($B11,'F75 elő'!$A$7:$O$22,2)))</f>
        <v>SZALAI</v>
      </c>
      <c r="F11" s="165"/>
      <c r="G11" s="160" t="str">
        <f>IF($B11="","",VLOOKUP($B11,'F75 elő'!$A$7:$O$22,3))</f>
        <v>MIKLÓS</v>
      </c>
      <c r="H11" s="165"/>
      <c r="I11" s="160">
        <f>IF($B11="","",VLOOKUP($B11,'F75 elő'!$A$7:$O$22,4))</f>
        <v>0</v>
      </c>
      <c r="J11" s="152"/>
      <c r="K11" s="289" t="s">
        <v>169</v>
      </c>
      <c r="L11" s="287">
        <v>20</v>
      </c>
      <c r="M11" s="235"/>
      <c r="N11" s="170"/>
      <c r="O11" s="170"/>
      <c r="P11" s="170"/>
      <c r="Q11" s="170"/>
      <c r="R11" s="170"/>
      <c r="S11" s="170"/>
      <c r="Y11" s="228"/>
      <c r="Z11" s="228"/>
      <c r="AA11" s="228" t="s">
        <v>85</v>
      </c>
      <c r="AB11" s="231">
        <v>3</v>
      </c>
      <c r="AC11" s="231">
        <v>2</v>
      </c>
      <c r="AD11" s="231">
        <v>1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</row>
    <row r="12" spans="1:37" ht="12.75">
      <c r="A12" s="152"/>
      <c r="B12" s="211"/>
      <c r="C12" s="206"/>
      <c r="D12" s="152"/>
      <c r="E12" s="152"/>
      <c r="F12" s="152"/>
      <c r="G12" s="152"/>
      <c r="H12" s="152"/>
      <c r="I12" s="152"/>
      <c r="J12" s="152"/>
      <c r="K12" s="206"/>
      <c r="L12" s="291"/>
      <c r="M12" s="237"/>
      <c r="Y12" s="228"/>
      <c r="Z12" s="228"/>
      <c r="AA12" s="228" t="s">
        <v>81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</row>
    <row r="13" spans="1:37" ht="12.75">
      <c r="A13" s="211" t="s">
        <v>60</v>
      </c>
      <c r="B13" s="222">
        <v>2</v>
      </c>
      <c r="C13" s="164" t="str">
        <f>IF($B13="","",VLOOKUP($B13,'F75 elő'!$A$7:$O$22,5))</f>
        <v>451002</v>
      </c>
      <c r="D13" s="164">
        <f>IF($B13="","",VLOOKUP($B13,'F75 elő'!$A$7:$O$22,15))</f>
        <v>0</v>
      </c>
      <c r="E13" s="161" t="str">
        <f>UPPER(IF($B13="","",VLOOKUP($B13,'F75 elő'!$A$7:$O$22,2)))</f>
        <v>LELKESI</v>
      </c>
      <c r="F13" s="163"/>
      <c r="G13" s="161" t="str">
        <f>IF($B13="","",VLOOKUP($B13,'F75 elő'!$A$7:$O$22,3))</f>
        <v>JÓZSEF</v>
      </c>
      <c r="H13" s="163"/>
      <c r="I13" s="161">
        <f>IF($B13="","",VLOOKUP($B13,'F75 elő'!$A$7:$O$22,4))</f>
        <v>0</v>
      </c>
      <c r="J13" s="152"/>
      <c r="K13" s="289" t="s">
        <v>165</v>
      </c>
      <c r="L13" s="287">
        <v>40</v>
      </c>
      <c r="M13" s="235"/>
      <c r="Y13" s="228"/>
      <c r="Z13" s="228"/>
      <c r="AA13" s="228" t="s">
        <v>82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</row>
    <row r="14" spans="1:37" ht="12.75">
      <c r="A14" s="177"/>
      <c r="B14" s="223"/>
      <c r="C14" s="178"/>
      <c r="D14" s="178"/>
      <c r="E14" s="178"/>
      <c r="F14" s="178"/>
      <c r="G14" s="178"/>
      <c r="H14" s="178"/>
      <c r="I14" s="178"/>
      <c r="J14" s="152"/>
      <c r="K14" s="177"/>
      <c r="L14" s="288"/>
      <c r="M14" s="236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</row>
    <row r="15" spans="1:37" ht="12.75">
      <c r="A15" s="177" t="s">
        <v>61</v>
      </c>
      <c r="B15" s="224">
        <v>4</v>
      </c>
      <c r="C15" s="164" t="str">
        <f>IF($B15="","",VLOOKUP($B15,'F75 elő'!$A$7:$O$22,5))</f>
        <v>430602</v>
      </c>
      <c r="D15" s="164">
        <f>IF($B15="","",VLOOKUP($B15,'F75 elő'!$A$7:$O$22,15))</f>
        <v>0</v>
      </c>
      <c r="E15" s="160" t="str">
        <f>UPPER(IF($B15="","",VLOOKUP($B15,'F75 elő'!$A$7:$O$22,2)))</f>
        <v>SZENTKIRÁLYI</v>
      </c>
      <c r="F15" s="165"/>
      <c r="G15" s="160" t="str">
        <f>IF($B15="","",VLOOKUP($B15,'F75 elő'!$A$7:$O$22,3))</f>
        <v>ISTVÁN</v>
      </c>
      <c r="H15" s="165"/>
      <c r="I15" s="160">
        <f>IF($B15="","",VLOOKUP($B15,'F75 elő'!$A$7:$O$22,4))</f>
        <v>0</v>
      </c>
      <c r="J15" s="152"/>
      <c r="K15" s="289" t="s">
        <v>169</v>
      </c>
      <c r="L15" s="287">
        <v>20</v>
      </c>
      <c r="M15" s="235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</row>
    <row r="16" spans="1:37" ht="12.75">
      <c r="A16" s="177"/>
      <c r="B16" s="223"/>
      <c r="C16" s="178"/>
      <c r="D16" s="178"/>
      <c r="E16" s="178"/>
      <c r="F16" s="178"/>
      <c r="G16" s="178"/>
      <c r="H16" s="178"/>
      <c r="I16" s="178"/>
      <c r="J16" s="152"/>
      <c r="K16" s="177"/>
      <c r="L16" s="288"/>
      <c r="M16" s="236"/>
      <c r="Y16" s="228"/>
      <c r="Z16" s="228"/>
      <c r="AA16" s="228" t="s">
        <v>53</v>
      </c>
      <c r="AB16" s="228">
        <v>300</v>
      </c>
      <c r="AC16" s="228">
        <v>250</v>
      </c>
      <c r="AD16" s="228">
        <v>220</v>
      </c>
      <c r="AE16" s="228">
        <v>180</v>
      </c>
      <c r="AF16" s="228">
        <v>160</v>
      </c>
      <c r="AG16" s="228">
        <v>150</v>
      </c>
      <c r="AH16" s="228">
        <v>140</v>
      </c>
      <c r="AI16" s="228">
        <v>130</v>
      </c>
      <c r="AJ16" s="228">
        <v>120</v>
      </c>
      <c r="AK16" s="228">
        <v>110</v>
      </c>
    </row>
    <row r="17" spans="1:37" ht="12.75">
      <c r="A17" s="177" t="s">
        <v>62</v>
      </c>
      <c r="B17" s="224">
        <v>5</v>
      </c>
      <c r="C17" s="164" t="str">
        <f>IF($B17="","",VLOOKUP($B17,'F75 elő'!$A$7:$O$22,5))</f>
        <v>410614</v>
      </c>
      <c r="D17" s="164">
        <f>IF($B17="","",VLOOKUP($B17,'F75 elő'!$A$7:$O$22,15))</f>
        <v>0</v>
      </c>
      <c r="E17" s="160" t="str">
        <f>UPPER(IF($B17="","",VLOOKUP($B17,'F75 elő'!$A$7:$O$22,2)))</f>
        <v>LŐRINCZ</v>
      </c>
      <c r="F17" s="165"/>
      <c r="G17" s="160" t="str">
        <f>IF($B17="","",VLOOKUP($B17,'F75 elő'!$A$7:$O$22,3))</f>
        <v>LÁSZLÓ</v>
      </c>
      <c r="H17" s="165"/>
      <c r="I17" s="160">
        <f>IF($B17="","",VLOOKUP($B17,'F75 elő'!$A$7:$O$22,4))</f>
        <v>0</v>
      </c>
      <c r="J17" s="152"/>
      <c r="K17" s="289" t="s">
        <v>170</v>
      </c>
      <c r="L17" s="287">
        <v>10</v>
      </c>
      <c r="M17" s="235"/>
      <c r="Y17" s="228"/>
      <c r="Z17" s="228"/>
      <c r="AA17" s="228" t="s">
        <v>73</v>
      </c>
      <c r="AB17" s="228">
        <v>250</v>
      </c>
      <c r="AC17" s="228">
        <v>200</v>
      </c>
      <c r="AD17" s="228">
        <v>160</v>
      </c>
      <c r="AE17" s="228">
        <v>140</v>
      </c>
      <c r="AF17" s="228">
        <v>120</v>
      </c>
      <c r="AG17" s="228">
        <v>110</v>
      </c>
      <c r="AH17" s="228">
        <v>100</v>
      </c>
      <c r="AI17" s="228">
        <v>90</v>
      </c>
      <c r="AJ17" s="228">
        <v>80</v>
      </c>
      <c r="AK17" s="228">
        <v>70</v>
      </c>
    </row>
    <row r="18" spans="1:37" ht="12.7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Y18" s="228"/>
      <c r="Z18" s="228"/>
      <c r="AA18" s="228" t="s">
        <v>74</v>
      </c>
      <c r="AB18" s="228">
        <v>200</v>
      </c>
      <c r="AC18" s="228">
        <v>150</v>
      </c>
      <c r="AD18" s="228">
        <v>130</v>
      </c>
      <c r="AE18" s="228">
        <v>110</v>
      </c>
      <c r="AF18" s="228">
        <v>95</v>
      </c>
      <c r="AG18" s="228">
        <v>80</v>
      </c>
      <c r="AH18" s="228">
        <v>70</v>
      </c>
      <c r="AI18" s="228">
        <v>60</v>
      </c>
      <c r="AJ18" s="228">
        <v>55</v>
      </c>
      <c r="AK18" s="228">
        <v>50</v>
      </c>
    </row>
    <row r="19" spans="1:37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Y19" s="228"/>
      <c r="Z19" s="228"/>
      <c r="AA19" s="228" t="s">
        <v>75</v>
      </c>
      <c r="AB19" s="228">
        <v>150</v>
      </c>
      <c r="AC19" s="228">
        <v>120</v>
      </c>
      <c r="AD19" s="228">
        <v>100</v>
      </c>
      <c r="AE19" s="228">
        <v>80</v>
      </c>
      <c r="AF19" s="228">
        <v>70</v>
      </c>
      <c r="AG19" s="228">
        <v>60</v>
      </c>
      <c r="AH19" s="228">
        <v>55</v>
      </c>
      <c r="AI19" s="228">
        <v>50</v>
      </c>
      <c r="AJ19" s="228">
        <v>45</v>
      </c>
      <c r="AK19" s="228">
        <v>40</v>
      </c>
    </row>
    <row r="20" spans="1:37" ht="12.7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Y20" s="228"/>
      <c r="Z20" s="228"/>
      <c r="AA20" s="228" t="s">
        <v>76</v>
      </c>
      <c r="AB20" s="228">
        <v>120</v>
      </c>
      <c r="AC20" s="228">
        <v>90</v>
      </c>
      <c r="AD20" s="228">
        <v>65</v>
      </c>
      <c r="AE20" s="228">
        <v>55</v>
      </c>
      <c r="AF20" s="228">
        <v>50</v>
      </c>
      <c r="AG20" s="228">
        <v>45</v>
      </c>
      <c r="AH20" s="228">
        <v>40</v>
      </c>
      <c r="AI20" s="228">
        <v>35</v>
      </c>
      <c r="AJ20" s="228">
        <v>25</v>
      </c>
      <c r="AK20" s="228">
        <v>20</v>
      </c>
    </row>
    <row r="21" spans="1:37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Y21" s="228"/>
      <c r="Z21" s="228"/>
      <c r="AA21" s="228" t="s">
        <v>77</v>
      </c>
      <c r="AB21" s="228">
        <v>90</v>
      </c>
      <c r="AC21" s="228">
        <v>60</v>
      </c>
      <c r="AD21" s="228">
        <v>45</v>
      </c>
      <c r="AE21" s="228">
        <v>34</v>
      </c>
      <c r="AF21" s="228">
        <v>27</v>
      </c>
      <c r="AG21" s="228">
        <v>22</v>
      </c>
      <c r="AH21" s="228">
        <v>18</v>
      </c>
      <c r="AI21" s="228">
        <v>15</v>
      </c>
      <c r="AJ21" s="228">
        <v>12</v>
      </c>
      <c r="AK21" s="228">
        <v>9</v>
      </c>
    </row>
    <row r="22" spans="1:37" ht="18.75" customHeight="1">
      <c r="A22" s="152"/>
      <c r="B22" s="278"/>
      <c r="C22" s="278"/>
      <c r="D22" s="279" t="str">
        <f>E7</f>
        <v>VARANNAI</v>
      </c>
      <c r="E22" s="279"/>
      <c r="F22" s="279" t="str">
        <f>E9</f>
        <v>VITÁLYOS</v>
      </c>
      <c r="G22" s="279"/>
      <c r="H22" s="279" t="str">
        <f>E11</f>
        <v>SZALAI</v>
      </c>
      <c r="I22" s="279"/>
      <c r="J22" s="152"/>
      <c r="K22" s="152"/>
      <c r="L22" s="152"/>
      <c r="M22" s="212" t="s">
        <v>57</v>
      </c>
      <c r="Y22" s="228"/>
      <c r="Z22" s="228"/>
      <c r="AA22" s="228" t="s">
        <v>78</v>
      </c>
      <c r="AB22" s="228">
        <v>60</v>
      </c>
      <c r="AC22" s="228">
        <v>40</v>
      </c>
      <c r="AD22" s="228">
        <v>30</v>
      </c>
      <c r="AE22" s="228">
        <v>20</v>
      </c>
      <c r="AF22" s="228">
        <v>18</v>
      </c>
      <c r="AG22" s="228">
        <v>15</v>
      </c>
      <c r="AH22" s="228">
        <v>12</v>
      </c>
      <c r="AI22" s="228">
        <v>10</v>
      </c>
      <c r="AJ22" s="228">
        <v>8</v>
      </c>
      <c r="AK22" s="228">
        <v>6</v>
      </c>
    </row>
    <row r="23" spans="1:37" ht="18.75" customHeight="1">
      <c r="A23" s="210" t="s">
        <v>53</v>
      </c>
      <c r="B23" s="280" t="str">
        <f>E7</f>
        <v>VARANNAI</v>
      </c>
      <c r="C23" s="280"/>
      <c r="D23" s="282"/>
      <c r="E23" s="282"/>
      <c r="F23" s="290" t="s">
        <v>167</v>
      </c>
      <c r="G23" s="281"/>
      <c r="H23" s="281" t="s">
        <v>132</v>
      </c>
      <c r="I23" s="281"/>
      <c r="J23" s="152"/>
      <c r="K23" s="152"/>
      <c r="L23" s="152"/>
      <c r="M23" s="214" t="s">
        <v>165</v>
      </c>
      <c r="Y23" s="228"/>
      <c r="Z23" s="228"/>
      <c r="AA23" s="228" t="s">
        <v>79</v>
      </c>
      <c r="AB23" s="228">
        <v>40</v>
      </c>
      <c r="AC23" s="228">
        <v>25</v>
      </c>
      <c r="AD23" s="228">
        <v>18</v>
      </c>
      <c r="AE23" s="228">
        <v>13</v>
      </c>
      <c r="AF23" s="228">
        <v>8</v>
      </c>
      <c r="AG23" s="228">
        <v>7</v>
      </c>
      <c r="AH23" s="228">
        <v>6</v>
      </c>
      <c r="AI23" s="228">
        <v>5</v>
      </c>
      <c r="AJ23" s="228">
        <v>4</v>
      </c>
      <c r="AK23" s="228">
        <v>3</v>
      </c>
    </row>
    <row r="24" spans="1:37" ht="18.75" customHeight="1">
      <c r="A24" s="210" t="s">
        <v>54</v>
      </c>
      <c r="B24" s="280" t="str">
        <f>E9</f>
        <v>VITÁLYOS</v>
      </c>
      <c r="C24" s="280"/>
      <c r="D24" s="290" t="s">
        <v>168</v>
      </c>
      <c r="E24" s="281"/>
      <c r="F24" s="282"/>
      <c r="G24" s="282"/>
      <c r="H24" s="281" t="s">
        <v>131</v>
      </c>
      <c r="I24" s="281"/>
      <c r="J24" s="152"/>
      <c r="K24" s="152"/>
      <c r="L24" s="152"/>
      <c r="M24" s="214" t="s">
        <v>163</v>
      </c>
      <c r="Y24" s="228"/>
      <c r="Z24" s="228"/>
      <c r="AA24" s="228" t="s">
        <v>80</v>
      </c>
      <c r="AB24" s="228">
        <v>25</v>
      </c>
      <c r="AC24" s="228">
        <v>15</v>
      </c>
      <c r="AD24" s="228">
        <v>13</v>
      </c>
      <c r="AE24" s="228">
        <v>7</v>
      </c>
      <c r="AF24" s="228">
        <v>6</v>
      </c>
      <c r="AG24" s="228">
        <v>5</v>
      </c>
      <c r="AH24" s="228">
        <v>4</v>
      </c>
      <c r="AI24" s="228">
        <v>3</v>
      </c>
      <c r="AJ24" s="228">
        <v>2</v>
      </c>
      <c r="AK24" s="228">
        <v>1</v>
      </c>
    </row>
    <row r="25" spans="1:37" ht="18.75" customHeight="1">
      <c r="A25" s="210" t="s">
        <v>55</v>
      </c>
      <c r="B25" s="280" t="str">
        <f>E11</f>
        <v>SZALAI</v>
      </c>
      <c r="C25" s="280"/>
      <c r="D25" s="281" t="s">
        <v>160</v>
      </c>
      <c r="E25" s="281"/>
      <c r="F25" s="281" t="s">
        <v>141</v>
      </c>
      <c r="G25" s="281"/>
      <c r="H25" s="282"/>
      <c r="I25" s="282"/>
      <c r="J25" s="152"/>
      <c r="K25" s="152"/>
      <c r="L25" s="152"/>
      <c r="M25" s="214" t="s">
        <v>166</v>
      </c>
      <c r="Y25" s="228"/>
      <c r="Z25" s="228"/>
      <c r="AA25" s="228" t="s">
        <v>85</v>
      </c>
      <c r="AB25" s="228">
        <v>15</v>
      </c>
      <c r="AC25" s="228">
        <v>10</v>
      </c>
      <c r="AD25" s="228">
        <v>8</v>
      </c>
      <c r="AE25" s="228">
        <v>4</v>
      </c>
      <c r="AF25" s="228">
        <v>3</v>
      </c>
      <c r="AG25" s="228">
        <v>2</v>
      </c>
      <c r="AH25" s="228">
        <v>1</v>
      </c>
      <c r="AI25" s="228">
        <v>0</v>
      </c>
      <c r="AJ25" s="228">
        <v>0</v>
      </c>
      <c r="AK25" s="228">
        <v>0</v>
      </c>
    </row>
    <row r="26" spans="1:37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215"/>
      <c r="Y26" s="228"/>
      <c r="Z26" s="228"/>
      <c r="AA26" s="228" t="s">
        <v>81</v>
      </c>
      <c r="AB26" s="228">
        <v>10</v>
      </c>
      <c r="AC26" s="228">
        <v>6</v>
      </c>
      <c r="AD26" s="228">
        <v>4</v>
      </c>
      <c r="AE26" s="228">
        <v>2</v>
      </c>
      <c r="AF26" s="228">
        <v>1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</row>
    <row r="27" spans="1:37" ht="18.75" customHeight="1">
      <c r="A27" s="152"/>
      <c r="B27" s="278"/>
      <c r="C27" s="278"/>
      <c r="D27" s="279" t="str">
        <f>E13</f>
        <v>LELKESI</v>
      </c>
      <c r="E27" s="279"/>
      <c r="F27" s="279" t="str">
        <f>E15</f>
        <v>SZENTKIRÁLYI</v>
      </c>
      <c r="G27" s="279"/>
      <c r="H27" s="279" t="str">
        <f>E17</f>
        <v>LŐRINCZ</v>
      </c>
      <c r="I27" s="279"/>
      <c r="J27" s="152"/>
      <c r="K27" s="152"/>
      <c r="L27" s="152"/>
      <c r="M27" s="215"/>
      <c r="Y27" s="228"/>
      <c r="Z27" s="228"/>
      <c r="AA27" s="228" t="s">
        <v>82</v>
      </c>
      <c r="AB27" s="228">
        <v>3</v>
      </c>
      <c r="AC27" s="228">
        <v>2</v>
      </c>
      <c r="AD27" s="228">
        <v>1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</row>
    <row r="28" spans="1:13" ht="18.75" customHeight="1">
      <c r="A28" s="210" t="s">
        <v>60</v>
      </c>
      <c r="B28" s="280" t="str">
        <f>E13</f>
        <v>LELKESI</v>
      </c>
      <c r="C28" s="280"/>
      <c r="D28" s="282"/>
      <c r="E28" s="282"/>
      <c r="F28" s="281" t="s">
        <v>150</v>
      </c>
      <c r="G28" s="281"/>
      <c r="H28" s="281" t="s">
        <v>135</v>
      </c>
      <c r="I28" s="281"/>
      <c r="J28" s="152"/>
      <c r="K28" s="152"/>
      <c r="L28" s="152"/>
      <c r="M28" s="214" t="s">
        <v>165</v>
      </c>
    </row>
    <row r="29" spans="1:13" ht="18.75" customHeight="1">
      <c r="A29" s="210" t="s">
        <v>61</v>
      </c>
      <c r="B29" s="280" t="str">
        <f>E15</f>
        <v>SZENTKIRÁLYI</v>
      </c>
      <c r="C29" s="280"/>
      <c r="D29" s="281" t="s">
        <v>149</v>
      </c>
      <c r="E29" s="281"/>
      <c r="F29" s="282"/>
      <c r="G29" s="282"/>
      <c r="H29" s="281" t="s">
        <v>133</v>
      </c>
      <c r="I29" s="281"/>
      <c r="J29" s="152"/>
      <c r="K29" s="152"/>
      <c r="L29" s="152"/>
      <c r="M29" s="214" t="s">
        <v>166</v>
      </c>
    </row>
    <row r="30" spans="1:13" ht="18.75" customHeight="1">
      <c r="A30" s="210" t="s">
        <v>62</v>
      </c>
      <c r="B30" s="280" t="str">
        <f>E17</f>
        <v>LŐRINCZ</v>
      </c>
      <c r="C30" s="280"/>
      <c r="D30" s="281" t="s">
        <v>136</v>
      </c>
      <c r="E30" s="281"/>
      <c r="F30" s="281" t="s">
        <v>134</v>
      </c>
      <c r="G30" s="281"/>
      <c r="H30" s="282">
        <v>10</v>
      </c>
      <c r="I30" s="282"/>
      <c r="J30" s="152"/>
      <c r="K30" s="152"/>
      <c r="L30" s="152"/>
      <c r="M30" s="214" t="s">
        <v>163</v>
      </c>
    </row>
    <row r="31" spans="1:13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>
      <c r="A32" s="152" t="s">
        <v>49</v>
      </c>
      <c r="B32" s="152"/>
      <c r="C32" s="283" t="s">
        <v>102</v>
      </c>
      <c r="D32" s="283"/>
      <c r="E32" s="177" t="s">
        <v>64</v>
      </c>
      <c r="F32" s="284" t="s">
        <v>99</v>
      </c>
      <c r="G32" s="284"/>
      <c r="H32" s="152"/>
      <c r="I32" s="151" t="s">
        <v>161</v>
      </c>
      <c r="J32" s="152"/>
      <c r="K32" s="152"/>
      <c r="L32" s="152"/>
      <c r="M32" s="152"/>
    </row>
    <row r="33" spans="1:13" ht="12.75">
      <c r="A33" s="152"/>
      <c r="B33" s="152"/>
      <c r="C33" s="152"/>
      <c r="D33" s="152"/>
      <c r="E33" s="152"/>
      <c r="F33" s="177"/>
      <c r="G33" s="177"/>
      <c r="H33" s="152"/>
      <c r="I33" s="152"/>
      <c r="J33" s="152"/>
      <c r="K33" s="152"/>
      <c r="L33" s="152"/>
      <c r="M33" s="152"/>
    </row>
    <row r="34" spans="1:13" ht="12.75">
      <c r="A34" s="152" t="s">
        <v>63</v>
      </c>
      <c r="B34" s="152"/>
      <c r="C34" s="284">
        <f>IF(M23=2,B23,IF(M24=2,B24,IF(M25=2,B25,"")))</f>
      </c>
      <c r="D34" s="284"/>
      <c r="E34" s="177" t="s">
        <v>64</v>
      </c>
      <c r="F34" s="284">
        <f>IF(M28=2,B28,IF(M29=2,B29,IF(M30=2,B30,"")))</f>
      </c>
      <c r="G34" s="284"/>
      <c r="H34" s="152"/>
      <c r="I34" s="151"/>
      <c r="J34" s="152"/>
      <c r="K34" s="152"/>
      <c r="L34" s="152"/>
      <c r="M34" s="152"/>
    </row>
    <row r="35" spans="1:13" ht="12.75">
      <c r="A35" s="152"/>
      <c r="B35" s="152"/>
      <c r="C35" s="213"/>
      <c r="D35" s="213"/>
      <c r="E35" s="177"/>
      <c r="F35" s="213"/>
      <c r="G35" s="213"/>
      <c r="H35" s="152"/>
      <c r="I35" s="152"/>
      <c r="J35" s="152"/>
      <c r="K35" s="152"/>
      <c r="L35" s="152"/>
      <c r="M35" s="152"/>
    </row>
    <row r="36" spans="1:13" ht="12.75">
      <c r="A36" s="152" t="s">
        <v>65</v>
      </c>
      <c r="B36" s="152"/>
      <c r="C36" s="284">
        <f>IF(M23=3,B23,IF(M24=3,B24,IF(M25=3,B25,"")))</f>
      </c>
      <c r="D36" s="284"/>
      <c r="E36" s="177" t="s">
        <v>64</v>
      </c>
      <c r="F36" s="284">
        <f>IF(M28=3,B28,IF(M29=3,B29,IF(M30=3,B30,"")))</f>
      </c>
      <c r="G36" s="284"/>
      <c r="H36" s="152"/>
      <c r="I36" s="151"/>
      <c r="J36" s="152"/>
      <c r="K36" s="152"/>
      <c r="L36" s="152"/>
      <c r="M36" s="152"/>
    </row>
    <row r="37" spans="1:13" ht="12.7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9" ht="12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1"/>
      <c r="M38" s="152"/>
      <c r="O38" s="170"/>
      <c r="P38" s="170"/>
      <c r="Q38" s="170"/>
      <c r="R38" s="170"/>
      <c r="S38" s="170"/>
    </row>
    <row r="39" spans="1:19" ht="12.75">
      <c r="A39" s="70" t="s">
        <v>35</v>
      </c>
      <c r="B39" s="71"/>
      <c r="C39" s="123"/>
      <c r="D39" s="185" t="s">
        <v>2</v>
      </c>
      <c r="E39" s="186" t="s">
        <v>37</v>
      </c>
      <c r="F39" s="204"/>
      <c r="G39" s="185" t="s">
        <v>2</v>
      </c>
      <c r="H39" s="186" t="s">
        <v>46</v>
      </c>
      <c r="I39" s="79"/>
      <c r="J39" s="186" t="s">
        <v>47</v>
      </c>
      <c r="K39" s="78" t="s">
        <v>48</v>
      </c>
      <c r="L39" s="30"/>
      <c r="M39" s="204"/>
      <c r="O39" s="170"/>
      <c r="P39" s="179"/>
      <c r="Q39" s="179"/>
      <c r="R39" s="180"/>
      <c r="S39" s="170"/>
    </row>
    <row r="40" spans="1:19" ht="12.75">
      <c r="A40" s="155" t="s">
        <v>36</v>
      </c>
      <c r="B40" s="156"/>
      <c r="C40" s="157"/>
      <c r="D40" s="187">
        <v>1</v>
      </c>
      <c r="E40" s="286" t="str">
        <f>IF(D40&gt;$R$47,,UPPER(VLOOKUP(D40,'F75 elő'!$A$7:$Q$134,2)))</f>
        <v>VARANNAI</v>
      </c>
      <c r="F40" s="286"/>
      <c r="G40" s="198" t="s">
        <v>3</v>
      </c>
      <c r="H40" s="156"/>
      <c r="I40" s="188"/>
      <c r="J40" s="199"/>
      <c r="K40" s="153" t="s">
        <v>38</v>
      </c>
      <c r="L40" s="205"/>
      <c r="M40" s="189"/>
      <c r="O40" s="170"/>
      <c r="P40" s="181"/>
      <c r="Q40" s="181"/>
      <c r="R40" s="182"/>
      <c r="S40" s="170"/>
    </row>
    <row r="41" spans="1:19" ht="12.75">
      <c r="A41" s="158" t="s">
        <v>45</v>
      </c>
      <c r="B41" s="77"/>
      <c r="C41" s="159"/>
      <c r="D41" s="190">
        <v>2</v>
      </c>
      <c r="E41" s="285" t="str">
        <f>IF(D41&gt;$R$47,,UPPER(VLOOKUP(D41,'F75 elő'!$A$7:$Q$134,2)))</f>
        <v>LELKESI</v>
      </c>
      <c r="F41" s="285"/>
      <c r="G41" s="200" t="s">
        <v>4</v>
      </c>
      <c r="H41" s="191"/>
      <c r="I41" s="192"/>
      <c r="J41" s="42"/>
      <c r="K41" s="202"/>
      <c r="L41" s="151"/>
      <c r="M41" s="197"/>
      <c r="O41" s="170"/>
      <c r="P41" s="182"/>
      <c r="Q41" s="183"/>
      <c r="R41" s="182"/>
      <c r="S41" s="170"/>
    </row>
    <row r="42" spans="1:19" ht="12.75">
      <c r="A42" s="90"/>
      <c r="B42" s="91"/>
      <c r="C42" s="92"/>
      <c r="D42" s="190"/>
      <c r="E42" s="194"/>
      <c r="F42" s="195"/>
      <c r="G42" s="200" t="s">
        <v>5</v>
      </c>
      <c r="H42" s="191"/>
      <c r="I42" s="192"/>
      <c r="J42" s="42"/>
      <c r="K42" s="153" t="s">
        <v>39</v>
      </c>
      <c r="L42" s="205"/>
      <c r="M42" s="189"/>
      <c r="O42" s="170"/>
      <c r="P42" s="181"/>
      <c r="Q42" s="181"/>
      <c r="R42" s="182"/>
      <c r="S42" s="170"/>
    </row>
    <row r="43" spans="1:19" ht="12.75">
      <c r="A43" s="72"/>
      <c r="B43" s="121"/>
      <c r="C43" s="73"/>
      <c r="D43" s="190"/>
      <c r="E43" s="194"/>
      <c r="F43" s="195"/>
      <c r="G43" s="200" t="s">
        <v>6</v>
      </c>
      <c r="H43" s="191"/>
      <c r="I43" s="192"/>
      <c r="J43" s="42"/>
      <c r="K43" s="203"/>
      <c r="L43" s="195"/>
      <c r="M43" s="193"/>
      <c r="O43" s="170"/>
      <c r="P43" s="182"/>
      <c r="Q43" s="183"/>
      <c r="R43" s="182"/>
      <c r="S43" s="170"/>
    </row>
    <row r="44" spans="1:19" ht="12.75">
      <c r="A44" s="81"/>
      <c r="B44" s="93"/>
      <c r="C44" s="122"/>
      <c r="D44" s="190"/>
      <c r="E44" s="194"/>
      <c r="F44" s="195"/>
      <c r="G44" s="200" t="s">
        <v>7</v>
      </c>
      <c r="H44" s="191"/>
      <c r="I44" s="192"/>
      <c r="J44" s="42"/>
      <c r="K44" s="158"/>
      <c r="L44" s="151"/>
      <c r="M44" s="197"/>
      <c r="O44" s="170"/>
      <c r="P44" s="182"/>
      <c r="Q44" s="183"/>
      <c r="R44" s="182"/>
      <c r="S44" s="170"/>
    </row>
    <row r="45" spans="1:19" ht="12.75">
      <c r="A45" s="82"/>
      <c r="B45" s="96"/>
      <c r="C45" s="73"/>
      <c r="D45" s="190"/>
      <c r="E45" s="194"/>
      <c r="F45" s="195"/>
      <c r="G45" s="200" t="s">
        <v>8</v>
      </c>
      <c r="H45" s="191"/>
      <c r="I45" s="192"/>
      <c r="J45" s="42"/>
      <c r="K45" s="153" t="s">
        <v>28</v>
      </c>
      <c r="L45" s="205"/>
      <c r="M45" s="189"/>
      <c r="O45" s="170"/>
      <c r="P45" s="181"/>
      <c r="Q45" s="181"/>
      <c r="R45" s="182"/>
      <c r="S45" s="170"/>
    </row>
    <row r="46" spans="1:19" ht="12.75">
      <c r="A46" s="82"/>
      <c r="B46" s="96"/>
      <c r="C46" s="88"/>
      <c r="D46" s="190"/>
      <c r="E46" s="194"/>
      <c r="F46" s="195"/>
      <c r="G46" s="200" t="s">
        <v>9</v>
      </c>
      <c r="H46" s="191"/>
      <c r="I46" s="192"/>
      <c r="J46" s="42"/>
      <c r="K46" s="203"/>
      <c r="L46" s="195"/>
      <c r="M46" s="193"/>
      <c r="O46" s="170"/>
      <c r="P46" s="182"/>
      <c r="Q46" s="183"/>
      <c r="R46" s="182"/>
      <c r="S46" s="170"/>
    </row>
    <row r="47" spans="1:19" ht="12.75">
      <c r="A47" s="83"/>
      <c r="B47" s="80"/>
      <c r="C47" s="89"/>
      <c r="D47" s="196"/>
      <c r="E47" s="74"/>
      <c r="F47" s="151"/>
      <c r="G47" s="201" t="s">
        <v>10</v>
      </c>
      <c r="H47" s="77"/>
      <c r="I47" s="154"/>
      <c r="J47" s="75"/>
      <c r="K47" s="158" t="str">
        <f>L4</f>
        <v>Zuborné Pázmándy Katalin</v>
      </c>
      <c r="L47" s="151"/>
      <c r="M47" s="197"/>
      <c r="O47" s="170"/>
      <c r="P47" s="182"/>
      <c r="Q47" s="183"/>
      <c r="R47" s="184">
        <f>MIN(4,'F75 elő'!Q5)</f>
        <v>4</v>
      </c>
      <c r="S47" s="170"/>
    </row>
    <row r="48" spans="15:19" ht="12.75">
      <c r="O48" s="170"/>
      <c r="P48" s="170"/>
      <c r="Q48" s="170"/>
      <c r="R48" s="170"/>
      <c r="S48" s="170"/>
    </row>
    <row r="49" spans="15:19" ht="12.75">
      <c r="O49" s="170"/>
      <c r="P49" s="170"/>
      <c r="Q49" s="170"/>
      <c r="R49" s="170"/>
      <c r="S49" s="170"/>
    </row>
  </sheetData>
  <sheetProtection/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8:C28"/>
    <mergeCell ref="D28:E28"/>
    <mergeCell ref="B29:C29"/>
    <mergeCell ref="H24:I24"/>
    <mergeCell ref="F28:G28"/>
    <mergeCell ref="H28:I28"/>
    <mergeCell ref="H22:I22"/>
    <mergeCell ref="B23:C23"/>
    <mergeCell ref="D23:E23"/>
    <mergeCell ref="F23:G23"/>
    <mergeCell ref="H23:I23"/>
    <mergeCell ref="B25:C25"/>
    <mergeCell ref="D25:E25"/>
    <mergeCell ref="F25:G25"/>
    <mergeCell ref="A1:F1"/>
    <mergeCell ref="A4:C4"/>
    <mergeCell ref="B22:C22"/>
    <mergeCell ref="D22:E22"/>
    <mergeCell ref="F22:G22"/>
    <mergeCell ref="B24:C24"/>
    <mergeCell ref="D24:E24"/>
    <mergeCell ref="F24:G24"/>
  </mergeCells>
  <conditionalFormatting sqref="R47">
    <cfRule type="expression" priority="1" dxfId="0" stopIfTrue="1">
      <formula>$O$1="CU"</formula>
    </cfRule>
  </conditionalFormatting>
  <conditionalFormatting sqref="E7 E9 E11 E13 E15 E17">
    <cfRule type="cellIs" priority="2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00B0F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9" sqref="E9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5" customWidth="1"/>
    <col min="5" max="5" width="10.7109375" style="255" customWidth="1"/>
    <col min="6" max="6" width="6.140625" style="48" hidden="1" customWidth="1"/>
    <col min="7" max="7" width="35.00390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9" t="str">
        <f>Altalanos!$A$6</f>
        <v>Sóstó Erdő Kupa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2:17" ht="13.5" thickBot="1">
      <c r="B2" s="45" t="s">
        <v>43</v>
      </c>
      <c r="C2" s="273" t="s">
        <v>117</v>
      </c>
      <c r="D2" s="59"/>
      <c r="E2" s="117" t="s">
        <v>29</v>
      </c>
      <c r="F2" s="49"/>
      <c r="G2" s="49"/>
      <c r="H2" s="247"/>
      <c r="I2" s="247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40" t="s">
        <v>42</v>
      </c>
      <c r="B3" s="245"/>
      <c r="C3" s="245"/>
      <c r="D3" s="245"/>
      <c r="E3" s="245"/>
      <c r="F3" s="245"/>
      <c r="G3" s="245"/>
      <c r="H3" s="245"/>
      <c r="I3" s="246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57" t="s">
        <v>25</v>
      </c>
      <c r="I4" s="252"/>
      <c r="J4" s="63"/>
      <c r="K4" s="64"/>
      <c r="L4" s="64"/>
      <c r="M4" s="64"/>
      <c r="N4" s="63"/>
      <c r="O4" s="119"/>
      <c r="P4" s="119"/>
      <c r="Q4" s="65"/>
    </row>
    <row r="5" spans="1:17" s="2" customFormat="1" ht="13.5" thickBot="1">
      <c r="A5" s="111" t="str">
        <f>Altalanos!$A$10</f>
        <v>2020. 06. 19-21.</v>
      </c>
      <c r="B5" s="111"/>
      <c r="C5" s="46" t="str">
        <f>Altalanos!$C$10</f>
        <v>NYÍREGYHÁZA</v>
      </c>
      <c r="D5" s="47" t="str">
        <f>Altalanos!$D$10</f>
        <v>  </v>
      </c>
      <c r="E5" s="47"/>
      <c r="F5" s="47"/>
      <c r="G5" s="47"/>
      <c r="H5" s="132" t="str">
        <f>Altalanos!$E$10</f>
        <v>Zuborné Pázmándy Katalin</v>
      </c>
      <c r="I5" s="258"/>
      <c r="J5" s="66"/>
      <c r="K5" s="41"/>
      <c r="L5" s="41"/>
      <c r="M5" s="41"/>
      <c r="N5" s="66"/>
      <c r="O5" s="47"/>
      <c r="P5" s="47"/>
      <c r="Q5" s="261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92</v>
      </c>
      <c r="H6" s="248" t="s">
        <v>32</v>
      </c>
      <c r="I6" s="249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s="50" t="s">
        <v>118</v>
      </c>
      <c r="C7" s="50" t="s">
        <v>119</v>
      </c>
      <c r="D7" s="51"/>
      <c r="E7" s="120" t="s">
        <v>157</v>
      </c>
      <c r="F7" s="241"/>
      <c r="G7" s="242"/>
      <c r="H7" s="51" t="s">
        <v>107</v>
      </c>
      <c r="I7" s="51"/>
      <c r="J7" s="102"/>
      <c r="K7" s="100"/>
      <c r="L7" s="104"/>
      <c r="M7" s="100"/>
      <c r="N7" s="95"/>
      <c r="O7" s="268"/>
      <c r="P7" s="68"/>
      <c r="Q7" s="52"/>
    </row>
    <row r="8" spans="1:17" s="11" customFormat="1" ht="18.75" customHeight="1">
      <c r="A8" s="105">
        <v>2</v>
      </c>
      <c r="B8" s="50" t="s">
        <v>120</v>
      </c>
      <c r="C8" s="50" t="s">
        <v>103</v>
      </c>
      <c r="D8" s="51"/>
      <c r="E8" s="120" t="s">
        <v>158</v>
      </c>
      <c r="F8" s="243"/>
      <c r="G8" s="244"/>
      <c r="H8" s="51" t="s">
        <v>121</v>
      </c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s="50" t="s">
        <v>122</v>
      </c>
      <c r="C9" s="50" t="s">
        <v>119</v>
      </c>
      <c r="D9" s="51"/>
      <c r="E9" s="120" t="s">
        <v>159</v>
      </c>
      <c r="F9" s="243"/>
      <c r="G9" s="244"/>
      <c r="H9" s="51"/>
      <c r="I9" s="51"/>
      <c r="J9" s="102"/>
      <c r="K9" s="100"/>
      <c r="L9" s="104"/>
      <c r="M9" s="100"/>
      <c r="N9" s="95"/>
      <c r="O9" s="51"/>
      <c r="P9" s="254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43"/>
      <c r="G10" s="244"/>
      <c r="H10" s="51"/>
      <c r="I10" s="51"/>
      <c r="J10" s="102"/>
      <c r="K10" s="100"/>
      <c r="L10" s="104"/>
      <c r="M10" s="100"/>
      <c r="N10" s="95"/>
      <c r="O10" s="51"/>
      <c r="P10" s="253"/>
      <c r="Q10" s="250"/>
    </row>
    <row r="11" spans="1:17" s="11" customFormat="1" ht="18.75" customHeight="1">
      <c r="A11" s="105">
        <v>5</v>
      </c>
      <c r="B11" s="50"/>
      <c r="C11" s="50"/>
      <c r="D11" s="51"/>
      <c r="E11" s="120"/>
      <c r="F11" s="243"/>
      <c r="G11" s="244"/>
      <c r="H11" s="51"/>
      <c r="I11" s="51"/>
      <c r="J11" s="102"/>
      <c r="K11" s="100"/>
      <c r="L11" s="104"/>
      <c r="M11" s="100"/>
      <c r="N11" s="95"/>
      <c r="O11" s="51"/>
      <c r="P11" s="253"/>
      <c r="Q11" s="250"/>
    </row>
    <row r="12" spans="1:17" s="11" customFormat="1" ht="18.75" customHeight="1">
      <c r="A12" s="105">
        <v>6</v>
      </c>
      <c r="B12" s="50"/>
      <c r="C12" s="50"/>
      <c r="D12" s="51"/>
      <c r="E12" s="120"/>
      <c r="F12" s="243"/>
      <c r="G12" s="244"/>
      <c r="H12" s="51"/>
      <c r="I12" s="51"/>
      <c r="J12" s="102"/>
      <c r="K12" s="100"/>
      <c r="L12" s="104"/>
      <c r="M12" s="100"/>
      <c r="N12" s="95"/>
      <c r="O12" s="51"/>
      <c r="P12" s="253"/>
      <c r="Q12" s="250"/>
    </row>
    <row r="13" spans="1:17" s="11" customFormat="1" ht="18.75" customHeight="1">
      <c r="A13" s="105">
        <v>7</v>
      </c>
      <c r="B13" s="50"/>
      <c r="C13" s="50"/>
      <c r="D13" s="51"/>
      <c r="E13" s="120"/>
      <c r="F13" s="243"/>
      <c r="G13" s="244"/>
      <c r="H13" s="51"/>
      <c r="I13" s="51"/>
      <c r="J13" s="102"/>
      <c r="K13" s="100"/>
      <c r="L13" s="104"/>
      <c r="M13" s="100"/>
      <c r="N13" s="95"/>
      <c r="O13" s="51"/>
      <c r="P13" s="253"/>
      <c r="Q13" s="250"/>
    </row>
    <row r="14" spans="1:17" s="11" customFormat="1" ht="18.75" customHeight="1">
      <c r="A14" s="105">
        <v>8</v>
      </c>
      <c r="B14" s="50"/>
      <c r="C14" s="50"/>
      <c r="D14" s="51"/>
      <c r="E14" s="120"/>
      <c r="F14" s="243"/>
      <c r="G14" s="244"/>
      <c r="H14" s="51"/>
      <c r="I14" s="51"/>
      <c r="J14" s="102"/>
      <c r="K14" s="100"/>
      <c r="L14" s="104"/>
      <c r="M14" s="100"/>
      <c r="N14" s="95"/>
      <c r="O14" s="51"/>
      <c r="P14" s="253"/>
      <c r="Q14" s="250"/>
    </row>
    <row r="15" spans="1:17" s="11" customFormat="1" ht="18.75" customHeight="1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75" customHeight="1">
      <c r="A16" s="105">
        <v>10</v>
      </c>
      <c r="B16" s="267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69"/>
      <c r="F28" s="259"/>
      <c r="G28" s="260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70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56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67"/>
      <c r="G38" s="67"/>
      <c r="H38" s="251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67"/>
      <c r="G39" s="67"/>
      <c r="H39" s="251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67"/>
      <c r="G40" s="67"/>
      <c r="H40" s="251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8">
        <f aca="true" t="shared" si="1" ref="M40:M103">IF(P40=999,999,1)</f>
        <v>999</v>
      </c>
      <c r="N40" s="125"/>
      <c r="O40" s="98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67"/>
      <c r="G41" s="67"/>
      <c r="H41" s="251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67"/>
      <c r="G42" s="67"/>
      <c r="H42" s="251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67"/>
      <c r="G43" s="67"/>
      <c r="H43" s="251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67"/>
      <c r="G44" s="67"/>
      <c r="H44" s="251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67"/>
      <c r="G45" s="67"/>
      <c r="H45" s="251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67"/>
      <c r="G46" s="67"/>
      <c r="H46" s="251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67"/>
      <c r="G47" s="67"/>
      <c r="H47" s="251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67"/>
      <c r="G48" s="67"/>
      <c r="H48" s="251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67"/>
      <c r="G49" s="67"/>
      <c r="H49" s="251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67"/>
      <c r="G50" s="67"/>
      <c r="H50" s="251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67"/>
      <c r="G51" s="67"/>
      <c r="H51" s="251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67"/>
      <c r="G52" s="67"/>
      <c r="H52" s="251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67"/>
      <c r="G53" s="67"/>
      <c r="H53" s="251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67"/>
      <c r="G54" s="67"/>
      <c r="H54" s="251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67"/>
      <c r="G55" s="67"/>
      <c r="H55" s="251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67"/>
      <c r="G56" s="67"/>
      <c r="H56" s="251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67"/>
      <c r="G57" s="67"/>
      <c r="H57" s="251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67"/>
      <c r="G58" s="67"/>
      <c r="H58" s="251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67"/>
      <c r="G59" s="67"/>
      <c r="H59" s="251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67"/>
      <c r="G60" s="67"/>
      <c r="H60" s="251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67"/>
      <c r="G61" s="67"/>
      <c r="H61" s="251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67"/>
      <c r="G62" s="67"/>
      <c r="H62" s="251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67"/>
      <c r="G63" s="67"/>
      <c r="H63" s="251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67"/>
      <c r="G64" s="67"/>
      <c r="H64" s="251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67"/>
      <c r="G65" s="67"/>
      <c r="H65" s="251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67"/>
      <c r="G66" s="67"/>
      <c r="H66" s="251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67"/>
      <c r="G67" s="67"/>
      <c r="H67" s="251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67"/>
      <c r="G68" s="67"/>
      <c r="H68" s="251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67"/>
      <c r="G69" s="67"/>
      <c r="H69" s="251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67"/>
      <c r="G70" s="67"/>
      <c r="H70" s="251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67"/>
      <c r="G71" s="67"/>
      <c r="H71" s="251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67"/>
      <c r="G72" s="67"/>
      <c r="H72" s="251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8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67"/>
      <c r="G73" s="67"/>
      <c r="H73" s="251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8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67"/>
      <c r="G74" s="67"/>
      <c r="H74" s="251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8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67"/>
      <c r="G75" s="67"/>
      <c r="H75" s="251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8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67"/>
      <c r="G76" s="67"/>
      <c r="H76" s="251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8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67"/>
      <c r="G77" s="67"/>
      <c r="H77" s="251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8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67"/>
      <c r="G78" s="67"/>
      <c r="H78" s="251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8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67"/>
      <c r="G79" s="67"/>
      <c r="H79" s="251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8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67"/>
      <c r="G80" s="67"/>
      <c r="H80" s="251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8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67"/>
      <c r="G81" s="67"/>
      <c r="H81" s="251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8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67"/>
      <c r="G82" s="67"/>
      <c r="H82" s="251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8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67"/>
      <c r="G83" s="67"/>
      <c r="H83" s="251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8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67"/>
      <c r="G84" s="67"/>
      <c r="H84" s="251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8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67"/>
      <c r="G85" s="67"/>
      <c r="H85" s="251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8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67"/>
      <c r="G86" s="67"/>
      <c r="H86" s="251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8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67"/>
      <c r="G87" s="67"/>
      <c r="H87" s="251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8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67"/>
      <c r="G88" s="67"/>
      <c r="H88" s="251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8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67"/>
      <c r="G89" s="67"/>
      <c r="H89" s="251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8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67"/>
      <c r="G90" s="67"/>
      <c r="H90" s="251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8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67"/>
      <c r="G91" s="67"/>
      <c r="H91" s="251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8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67"/>
      <c r="G92" s="67"/>
      <c r="H92" s="251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8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67"/>
      <c r="G93" s="67"/>
      <c r="H93" s="251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8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67"/>
      <c r="G94" s="67"/>
      <c r="H94" s="251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8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67"/>
      <c r="G95" s="67"/>
      <c r="H95" s="251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8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67"/>
      <c r="G96" s="67"/>
      <c r="H96" s="251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8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67"/>
      <c r="G97" s="67"/>
      <c r="H97" s="251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8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67"/>
      <c r="G98" s="67"/>
      <c r="H98" s="251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8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67"/>
      <c r="G99" s="67"/>
      <c r="H99" s="251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8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67"/>
      <c r="G100" s="67"/>
      <c r="H100" s="251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8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67"/>
      <c r="G101" s="67"/>
      <c r="H101" s="251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8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67"/>
      <c r="G102" s="67"/>
      <c r="H102" s="251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8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67"/>
      <c r="G103" s="67"/>
      <c r="H103" s="251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8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67"/>
      <c r="G104" s="67"/>
      <c r="H104" s="251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8">
        <f aca="true" t="shared" si="4" ref="M104:M156">IF(P104=999,999,1)</f>
        <v>999</v>
      </c>
      <c r="N104" s="125"/>
      <c r="O104" s="98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67"/>
      <c r="G105" s="67"/>
      <c r="H105" s="251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8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67"/>
      <c r="G106" s="67"/>
      <c r="H106" s="251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8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67"/>
      <c r="G107" s="67"/>
      <c r="H107" s="251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8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67"/>
      <c r="G108" s="67"/>
      <c r="H108" s="251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8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67"/>
      <c r="G109" s="67"/>
      <c r="H109" s="251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8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67"/>
      <c r="G110" s="67"/>
      <c r="H110" s="251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8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67"/>
      <c r="G111" s="67"/>
      <c r="H111" s="251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8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67"/>
      <c r="G112" s="67"/>
      <c r="H112" s="251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8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67"/>
      <c r="G113" s="67"/>
      <c r="H113" s="251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8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67"/>
      <c r="G114" s="67"/>
      <c r="H114" s="251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8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67"/>
      <c r="G115" s="67"/>
      <c r="H115" s="251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8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67"/>
      <c r="G116" s="67"/>
      <c r="H116" s="251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8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67"/>
      <c r="G117" s="67"/>
      <c r="H117" s="251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8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67"/>
      <c r="G118" s="67"/>
      <c r="H118" s="251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8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67"/>
      <c r="G119" s="67"/>
      <c r="H119" s="251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8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67"/>
      <c r="G120" s="67"/>
      <c r="H120" s="251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8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67"/>
      <c r="G121" s="67"/>
      <c r="H121" s="251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8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67"/>
      <c r="G122" s="67"/>
      <c r="H122" s="251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8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67"/>
      <c r="G123" s="67"/>
      <c r="H123" s="251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8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67"/>
      <c r="G124" s="67"/>
      <c r="H124" s="251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8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67"/>
      <c r="G125" s="67"/>
      <c r="H125" s="251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8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67"/>
      <c r="G126" s="67"/>
      <c r="H126" s="251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8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67"/>
      <c r="G127" s="67"/>
      <c r="H127" s="251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8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67"/>
      <c r="G128" s="67"/>
      <c r="H128" s="251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8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67"/>
      <c r="G129" s="67"/>
      <c r="H129" s="251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8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67"/>
      <c r="G130" s="67"/>
      <c r="H130" s="251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8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67"/>
      <c r="G131" s="67"/>
      <c r="H131" s="251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8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67"/>
      <c r="G132" s="67"/>
      <c r="H132" s="251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8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67"/>
      <c r="G133" s="67"/>
      <c r="H133" s="251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8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67"/>
      <c r="G134" s="67"/>
      <c r="H134" s="251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8">
        <f t="shared" si="4"/>
        <v>999</v>
      </c>
      <c r="N134" s="125"/>
      <c r="O134" s="129"/>
      <c r="P134" s="130">
        <f t="shared" si="5"/>
        <v>999</v>
      </c>
      <c r="Q134" s="131"/>
    </row>
    <row r="135" spans="1:17" ht="12.75">
      <c r="A135" s="105">
        <v>129</v>
      </c>
      <c r="B135" s="50"/>
      <c r="C135" s="50"/>
      <c r="D135" s="51"/>
      <c r="E135" s="120"/>
      <c r="F135" s="67"/>
      <c r="G135" s="67"/>
      <c r="H135" s="251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8">
        <f t="shared" si="4"/>
        <v>999</v>
      </c>
      <c r="N135" s="125"/>
      <c r="O135" s="98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67"/>
      <c r="G136" s="67"/>
      <c r="H136" s="251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8">
        <f t="shared" si="4"/>
        <v>999</v>
      </c>
      <c r="N136" s="125"/>
      <c r="O136" s="98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67"/>
      <c r="G137" s="67"/>
      <c r="H137" s="251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8">
        <f t="shared" si="4"/>
        <v>999</v>
      </c>
      <c r="N137" s="125"/>
      <c r="O137" s="98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67"/>
      <c r="G138" s="67"/>
      <c r="H138" s="251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8">
        <f t="shared" si="4"/>
        <v>999</v>
      </c>
      <c r="N138" s="125"/>
      <c r="O138" s="98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67"/>
      <c r="G139" s="67"/>
      <c r="H139" s="251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8">
        <f t="shared" si="4"/>
        <v>999</v>
      </c>
      <c r="N139" s="125"/>
      <c r="O139" s="98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67"/>
      <c r="G140" s="67"/>
      <c r="H140" s="251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8">
        <f t="shared" si="4"/>
        <v>999</v>
      </c>
      <c r="N140" s="125"/>
      <c r="O140" s="98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67"/>
      <c r="G141" s="67"/>
      <c r="H141" s="251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8">
        <f t="shared" si="4"/>
        <v>999</v>
      </c>
      <c r="N141" s="125"/>
      <c r="O141" s="129"/>
      <c r="P141" s="130">
        <f t="shared" si="5"/>
        <v>999</v>
      </c>
      <c r="Q141" s="131"/>
    </row>
    <row r="142" spans="1:17" ht="12.75">
      <c r="A142" s="105">
        <v>136</v>
      </c>
      <c r="B142" s="50"/>
      <c r="C142" s="50"/>
      <c r="D142" s="51"/>
      <c r="E142" s="120"/>
      <c r="F142" s="67"/>
      <c r="G142" s="67"/>
      <c r="H142" s="251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8">
        <f t="shared" si="4"/>
        <v>999</v>
      </c>
      <c r="N142" s="125"/>
      <c r="O142" s="98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67"/>
      <c r="G143" s="67"/>
      <c r="H143" s="251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8">
        <f t="shared" si="4"/>
        <v>999</v>
      </c>
      <c r="N143" s="125"/>
      <c r="O143" s="98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67"/>
      <c r="G144" s="67"/>
      <c r="H144" s="251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8">
        <f t="shared" si="4"/>
        <v>999</v>
      </c>
      <c r="N144" s="125"/>
      <c r="O144" s="98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67"/>
      <c r="G145" s="67"/>
      <c r="H145" s="251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8">
        <f t="shared" si="4"/>
        <v>999</v>
      </c>
      <c r="N145" s="125"/>
      <c r="O145" s="98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67"/>
      <c r="G146" s="67"/>
      <c r="H146" s="251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8">
        <f t="shared" si="4"/>
        <v>999</v>
      </c>
      <c r="N146" s="125"/>
      <c r="O146" s="98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67"/>
      <c r="G147" s="67"/>
      <c r="H147" s="251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8">
        <f t="shared" si="4"/>
        <v>999</v>
      </c>
      <c r="N147" s="125"/>
      <c r="O147" s="98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67"/>
      <c r="G148" s="67"/>
      <c r="H148" s="251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8">
        <f t="shared" si="4"/>
        <v>999</v>
      </c>
      <c r="N148" s="125"/>
      <c r="O148" s="129"/>
      <c r="P148" s="130">
        <f t="shared" si="5"/>
        <v>999</v>
      </c>
      <c r="Q148" s="131"/>
    </row>
    <row r="149" spans="1:17" ht="12.75">
      <c r="A149" s="105">
        <v>143</v>
      </c>
      <c r="B149" s="50"/>
      <c r="C149" s="50"/>
      <c r="D149" s="51"/>
      <c r="E149" s="120"/>
      <c r="F149" s="67"/>
      <c r="G149" s="67"/>
      <c r="H149" s="251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8">
        <f t="shared" si="4"/>
        <v>999</v>
      </c>
      <c r="N149" s="125"/>
      <c r="O149" s="98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67"/>
      <c r="G150" s="67"/>
      <c r="H150" s="251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8">
        <f t="shared" si="4"/>
        <v>999</v>
      </c>
      <c r="N150" s="125"/>
      <c r="O150" s="98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67"/>
      <c r="G151" s="67"/>
      <c r="H151" s="251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8">
        <f t="shared" si="4"/>
        <v>999</v>
      </c>
      <c r="N151" s="125"/>
      <c r="O151" s="98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67"/>
      <c r="G152" s="67"/>
      <c r="H152" s="251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8">
        <f t="shared" si="4"/>
        <v>999</v>
      </c>
      <c r="N152" s="125"/>
      <c r="O152" s="98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67"/>
      <c r="G153" s="67"/>
      <c r="H153" s="251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8">
        <f t="shared" si="4"/>
        <v>999</v>
      </c>
      <c r="N153" s="125"/>
      <c r="O153" s="98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67"/>
      <c r="G154" s="67"/>
      <c r="H154" s="251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8">
        <f t="shared" si="4"/>
        <v>999</v>
      </c>
      <c r="N154" s="125"/>
      <c r="O154" s="98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67"/>
      <c r="G155" s="67"/>
      <c r="H155" s="251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8">
        <f t="shared" si="4"/>
        <v>999</v>
      </c>
      <c r="N155" s="125"/>
      <c r="O155" s="98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67"/>
      <c r="G156" s="67"/>
      <c r="H156" s="251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8">
        <f t="shared" si="4"/>
        <v>999</v>
      </c>
      <c r="N156" s="125"/>
      <c r="O156" s="98"/>
      <c r="P156" s="68">
        <f t="shared" si="5"/>
        <v>999</v>
      </c>
      <c r="Q156" s="52"/>
    </row>
  </sheetData>
  <sheetProtection/>
  <conditionalFormatting sqref="E7:E156">
    <cfRule type="expression" priority="16" dxfId="7" stopIfTrue="1">
      <formula>AND(ROUNDDOWN(($A$4-E7)/365.25,0)&lt;=13,G7&lt;&gt;"OK")</formula>
    </cfRule>
    <cfRule type="expression" priority="17" dxfId="6" stopIfTrue="1">
      <formula>AND(ROUNDDOWN(($A$4-E7)/365.25,0)&lt;=14,G7&lt;&gt;"OK")</formula>
    </cfRule>
    <cfRule type="expression" priority="18" dxfId="5" stopIfTrue="1">
      <formula>AND(ROUNDDOWN(($A$4-E7)/365.25,0)&lt;=17,G7&lt;&gt;"OK")</formula>
    </cfRule>
  </conditionalFormatting>
  <conditionalFormatting sqref="J7:J156">
    <cfRule type="cellIs" priority="15" dxfId="13" operator="equal" stopIfTrue="1">
      <formula>"Z"</formula>
    </cfRule>
  </conditionalFormatting>
  <conditionalFormatting sqref="A7:D156">
    <cfRule type="expression" priority="14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>
    <tabColor rgb="FF00B0F0"/>
  </sheetPr>
  <dimension ref="A1:AK4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27" hidden="1" customWidth="1"/>
    <col min="26" max="37" width="0" style="227" hidden="1" customWidth="1"/>
  </cols>
  <sheetData>
    <row r="1" spans="1:37" ht="26.25">
      <c r="A1" s="276" t="str">
        <f>Altalanos!$A$6</f>
        <v>Sóstó Erdő Kupa</v>
      </c>
      <c r="B1" s="276"/>
      <c r="C1" s="276"/>
      <c r="D1" s="276"/>
      <c r="E1" s="276"/>
      <c r="F1" s="276"/>
      <c r="G1" s="136"/>
      <c r="H1" s="139" t="s">
        <v>44</v>
      </c>
      <c r="I1" s="137"/>
      <c r="J1" s="138"/>
      <c r="L1" s="140"/>
      <c r="M1" s="166"/>
      <c r="N1" s="168"/>
      <c r="O1" s="168" t="s">
        <v>11</v>
      </c>
      <c r="P1" s="168"/>
      <c r="Q1" s="169"/>
      <c r="R1" s="168"/>
      <c r="S1" s="170"/>
      <c r="Y1"/>
      <c r="Z1"/>
      <c r="AA1"/>
      <c r="AB1" s="233" t="e">
        <f>IF(Y5=1,CONCATENATE(VLOOKUP(Y3,AA16:AH27,2)),CONCATENATE(VLOOKUP(Y3,AA2:AK13,2)))</f>
        <v>#N/A</v>
      </c>
      <c r="AC1" s="233" t="e">
        <f>IF(Y5=1,CONCATENATE(VLOOKUP(Y3,AA16:AK27,3)),CONCATENATE(VLOOKUP(Y3,AA2:AK13,3)))</f>
        <v>#N/A</v>
      </c>
      <c r="AD1" s="233" t="e">
        <f>IF(Y5=1,CONCATENATE(VLOOKUP(Y3,AA16:AK27,4)),CONCATENATE(VLOOKUP(Y3,AA2:AK13,4)))</f>
        <v>#N/A</v>
      </c>
      <c r="AE1" s="233" t="e">
        <f>IF(Y5=1,CONCATENATE(VLOOKUP(Y3,AA16:AK27,5)),CONCATENATE(VLOOKUP(Y3,AA2:AK13,5)))</f>
        <v>#N/A</v>
      </c>
      <c r="AF1" s="233" t="e">
        <f>IF(Y5=1,CONCATENATE(VLOOKUP(Y3,AA16:AK27,6)),CONCATENATE(VLOOKUP(Y3,AA2:AK13,6)))</f>
        <v>#N/A</v>
      </c>
      <c r="AG1" s="233" t="e">
        <f>IF(Y5=1,CONCATENATE(VLOOKUP(Y3,AA16:AK27,7)),CONCATENATE(VLOOKUP(Y3,AA2:AK13,7)))</f>
        <v>#N/A</v>
      </c>
      <c r="AH1" s="233" t="e">
        <f>IF(Y5=1,CONCATENATE(VLOOKUP(Y3,AA16:AK27,8)),CONCATENATE(VLOOKUP(Y3,AA2:AK13,8)))</f>
        <v>#N/A</v>
      </c>
      <c r="AI1" s="233" t="e">
        <f>IF(Y5=1,CONCATENATE(VLOOKUP(Y3,AA16:AK27,9)),CONCATENATE(VLOOKUP(Y3,AA2:AK13,9)))</f>
        <v>#N/A</v>
      </c>
      <c r="AJ1" s="233" t="e">
        <f>IF(Y5=1,CONCATENATE(VLOOKUP(Y3,AA16:AK27,10)),CONCATENATE(VLOOKUP(Y3,AA2:AK13,10)))</f>
        <v>#N/A</v>
      </c>
      <c r="AK1" s="233" t="e">
        <f>IF(Y5=1,CONCATENATE(VLOOKUP(Y3,AA16:AK27,11)),CONCATENATE(VLOOKUP(Y3,AA2:AK13,11)))</f>
        <v>#N/A</v>
      </c>
    </row>
    <row r="2" spans="1:37" ht="12.75">
      <c r="A2" s="141" t="s">
        <v>43</v>
      </c>
      <c r="B2" s="142"/>
      <c r="C2" s="142"/>
      <c r="D2" s="142"/>
      <c r="E2" s="271" t="str">
        <f>Altalanos!$B$8</f>
        <v>F70</v>
      </c>
      <c r="F2" s="142"/>
      <c r="G2" s="143"/>
      <c r="H2" s="144"/>
      <c r="I2" s="144"/>
      <c r="J2" s="145"/>
      <c r="K2" s="140"/>
      <c r="L2" s="140"/>
      <c r="M2" s="167"/>
      <c r="N2" s="171"/>
      <c r="O2" s="172"/>
      <c r="P2" s="171"/>
      <c r="Q2" s="172"/>
      <c r="R2" s="171"/>
      <c r="S2" s="170"/>
      <c r="Y2" s="229"/>
      <c r="Z2" s="228"/>
      <c r="AA2" s="228" t="s">
        <v>53</v>
      </c>
      <c r="AB2" s="231">
        <v>150</v>
      </c>
      <c r="AC2" s="231">
        <v>120</v>
      </c>
      <c r="AD2" s="231">
        <v>100</v>
      </c>
      <c r="AE2" s="231">
        <v>80</v>
      </c>
      <c r="AF2" s="231">
        <v>70</v>
      </c>
      <c r="AG2" s="231">
        <v>60</v>
      </c>
      <c r="AH2" s="231">
        <v>55</v>
      </c>
      <c r="AI2" s="231">
        <v>50</v>
      </c>
      <c r="AJ2" s="231">
        <v>45</v>
      </c>
      <c r="AK2" s="23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4"/>
      <c r="O3" s="173"/>
      <c r="P3" s="174"/>
      <c r="Q3" s="216" t="s">
        <v>66</v>
      </c>
      <c r="R3" s="217" t="s">
        <v>69</v>
      </c>
      <c r="S3" s="170"/>
      <c r="Y3" s="228">
        <f>IF(H4="OB","A",IF(H4="IX","W",H4))</f>
        <v>0</v>
      </c>
      <c r="Z3" s="228"/>
      <c r="AA3" s="228" t="s">
        <v>73</v>
      </c>
      <c r="AB3" s="231">
        <v>120</v>
      </c>
      <c r="AC3" s="231">
        <v>90</v>
      </c>
      <c r="AD3" s="231">
        <v>65</v>
      </c>
      <c r="AE3" s="231">
        <v>55</v>
      </c>
      <c r="AF3" s="231">
        <v>50</v>
      </c>
      <c r="AG3" s="231">
        <v>45</v>
      </c>
      <c r="AH3" s="231">
        <v>40</v>
      </c>
      <c r="AI3" s="231">
        <v>35</v>
      </c>
      <c r="AJ3" s="231">
        <v>25</v>
      </c>
      <c r="AK3" s="231">
        <v>20</v>
      </c>
    </row>
    <row r="4" spans="1:37" ht="13.5" thickBot="1">
      <c r="A4" s="277" t="str">
        <f>Altalanos!$A$10</f>
        <v>2020. 06. 19-21.</v>
      </c>
      <c r="B4" s="277"/>
      <c r="C4" s="277"/>
      <c r="D4" s="146"/>
      <c r="E4" s="147" t="str">
        <f>Altalanos!$C$10</f>
        <v>NYÍREGYHÁZA</v>
      </c>
      <c r="F4" s="147"/>
      <c r="G4" s="147"/>
      <c r="H4" s="149"/>
      <c r="I4" s="147"/>
      <c r="J4" s="148"/>
      <c r="K4" s="149"/>
      <c r="L4" s="150" t="str">
        <f>Altalanos!$E$10</f>
        <v>Zuborné Pázmándy Katalin</v>
      </c>
      <c r="M4" s="149"/>
      <c r="N4" s="175"/>
      <c r="O4" s="176"/>
      <c r="P4" s="175"/>
      <c r="Q4" s="218" t="s">
        <v>70</v>
      </c>
      <c r="R4" s="219" t="s">
        <v>67</v>
      </c>
      <c r="S4" s="170"/>
      <c r="Y4" s="228"/>
      <c r="Z4" s="228"/>
      <c r="AA4" s="228" t="s">
        <v>74</v>
      </c>
      <c r="AB4" s="231">
        <v>90</v>
      </c>
      <c r="AC4" s="231">
        <v>60</v>
      </c>
      <c r="AD4" s="231">
        <v>45</v>
      </c>
      <c r="AE4" s="231">
        <v>34</v>
      </c>
      <c r="AF4" s="231">
        <v>27</v>
      </c>
      <c r="AG4" s="231">
        <v>22</v>
      </c>
      <c r="AH4" s="231">
        <v>18</v>
      </c>
      <c r="AI4" s="231">
        <v>15</v>
      </c>
      <c r="AJ4" s="231">
        <v>12</v>
      </c>
      <c r="AK4" s="231">
        <v>9</v>
      </c>
    </row>
    <row r="5" spans="1:37" ht="12.75">
      <c r="A5" s="30"/>
      <c r="B5" s="30" t="s">
        <v>41</v>
      </c>
      <c r="C5" s="162" t="s">
        <v>51</v>
      </c>
      <c r="D5" s="30" t="s">
        <v>35</v>
      </c>
      <c r="E5" s="30" t="s">
        <v>56</v>
      </c>
      <c r="F5" s="30"/>
      <c r="G5" s="30" t="s">
        <v>23</v>
      </c>
      <c r="H5" s="30"/>
      <c r="I5" s="30" t="s">
        <v>26</v>
      </c>
      <c r="J5" s="30"/>
      <c r="K5" s="207" t="s">
        <v>57</v>
      </c>
      <c r="L5" s="207" t="s">
        <v>58</v>
      </c>
      <c r="M5" s="207" t="s">
        <v>59</v>
      </c>
      <c r="N5" s="170"/>
      <c r="O5" s="170"/>
      <c r="P5" s="170"/>
      <c r="Q5" s="220" t="s">
        <v>71</v>
      </c>
      <c r="R5" s="221" t="s">
        <v>68</v>
      </c>
      <c r="S5" s="170"/>
      <c r="Y5" s="228">
        <f>IF(OR(Altalanos!$A$8="F1",Altalanos!$A$8="F2",Altalanos!$A$8="N1",Altalanos!$A$8="N2"),1,2)</f>
        <v>2</v>
      </c>
      <c r="Z5" s="228"/>
      <c r="AA5" s="228" t="s">
        <v>75</v>
      </c>
      <c r="AB5" s="231">
        <v>60</v>
      </c>
      <c r="AC5" s="231">
        <v>40</v>
      </c>
      <c r="AD5" s="231">
        <v>30</v>
      </c>
      <c r="AE5" s="231">
        <v>20</v>
      </c>
      <c r="AF5" s="231">
        <v>18</v>
      </c>
      <c r="AG5" s="231">
        <v>15</v>
      </c>
      <c r="AH5" s="231">
        <v>12</v>
      </c>
      <c r="AI5" s="231">
        <v>10</v>
      </c>
      <c r="AJ5" s="231">
        <v>8</v>
      </c>
      <c r="AK5" s="231">
        <v>6</v>
      </c>
    </row>
    <row r="6" spans="1:37" ht="12.75">
      <c r="A6" s="152"/>
      <c r="B6" s="152"/>
      <c r="C6" s="206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70"/>
      <c r="O6" s="170"/>
      <c r="P6" s="170"/>
      <c r="Q6" s="170"/>
      <c r="R6" s="170"/>
      <c r="S6" s="170"/>
      <c r="Y6" s="228"/>
      <c r="Z6" s="228"/>
      <c r="AA6" s="228" t="s">
        <v>76</v>
      </c>
      <c r="AB6" s="231">
        <v>40</v>
      </c>
      <c r="AC6" s="231">
        <v>25</v>
      </c>
      <c r="AD6" s="231">
        <v>18</v>
      </c>
      <c r="AE6" s="231">
        <v>13</v>
      </c>
      <c r="AF6" s="231">
        <v>10</v>
      </c>
      <c r="AG6" s="231">
        <v>8</v>
      </c>
      <c r="AH6" s="231">
        <v>6</v>
      </c>
      <c r="AI6" s="231">
        <v>5</v>
      </c>
      <c r="AJ6" s="231">
        <v>4</v>
      </c>
      <c r="AK6" s="231">
        <v>3</v>
      </c>
    </row>
    <row r="7" spans="1:37" ht="12.75">
      <c r="A7" s="177" t="s">
        <v>53</v>
      </c>
      <c r="B7" s="208">
        <v>1</v>
      </c>
      <c r="C7" s="164" t="str">
        <f>IF($B7="","",VLOOKUP($B7,'F70 elő'!$A$7:$O$22,5))</f>
        <v>470130</v>
      </c>
      <c r="D7" s="164">
        <f>IF($B7="","",VLOOKUP($B7,'F70 elő'!$A$7:$O$22,15))</f>
        <v>0</v>
      </c>
      <c r="E7" s="160" t="str">
        <f>UPPER(IF($B7="","",VLOOKUP($B7,'F70 elő'!$A$7:$O$22,2)))</f>
        <v>CSEKE</v>
      </c>
      <c r="F7" s="165"/>
      <c r="G7" s="160" t="str">
        <f>IF($B7="","",VLOOKUP($B7,'F70 elő'!$A$7:$O$22,3))</f>
        <v>SÁNDOR</v>
      </c>
      <c r="H7" s="165"/>
      <c r="I7" s="160">
        <f>IF($B7="","",VLOOKUP($B7,'F70 elő'!$A$7:$O$22,4))</f>
        <v>0</v>
      </c>
      <c r="J7" s="152"/>
      <c r="K7" s="234" t="s">
        <v>148</v>
      </c>
      <c r="L7" s="287">
        <v>20</v>
      </c>
      <c r="M7" s="235"/>
      <c r="N7" s="170"/>
      <c r="O7" s="170"/>
      <c r="P7" s="170"/>
      <c r="Q7" s="170"/>
      <c r="R7" s="170"/>
      <c r="S7" s="170"/>
      <c r="Y7" s="228"/>
      <c r="Z7" s="228"/>
      <c r="AA7" s="228" t="s">
        <v>77</v>
      </c>
      <c r="AB7" s="231">
        <v>25</v>
      </c>
      <c r="AC7" s="231">
        <v>15</v>
      </c>
      <c r="AD7" s="231">
        <v>13</v>
      </c>
      <c r="AE7" s="231">
        <v>8</v>
      </c>
      <c r="AF7" s="231">
        <v>6</v>
      </c>
      <c r="AG7" s="231">
        <v>4</v>
      </c>
      <c r="AH7" s="231">
        <v>3</v>
      </c>
      <c r="AI7" s="231">
        <v>2</v>
      </c>
      <c r="AJ7" s="231">
        <v>1</v>
      </c>
      <c r="AK7" s="231">
        <v>0</v>
      </c>
    </row>
    <row r="8" spans="1:37" ht="12.75">
      <c r="A8" s="177"/>
      <c r="B8" s="209"/>
      <c r="C8" s="178"/>
      <c r="D8" s="178"/>
      <c r="E8" s="178"/>
      <c r="F8" s="178"/>
      <c r="G8" s="178"/>
      <c r="H8" s="178"/>
      <c r="I8" s="178"/>
      <c r="J8" s="152"/>
      <c r="K8" s="177"/>
      <c r="L8" s="288"/>
      <c r="M8" s="236"/>
      <c r="N8" s="170"/>
      <c r="O8" s="170"/>
      <c r="P8" s="170"/>
      <c r="Q8" s="170"/>
      <c r="R8" s="170"/>
      <c r="S8" s="170"/>
      <c r="Y8" s="228"/>
      <c r="Z8" s="228"/>
      <c r="AA8" s="228" t="s">
        <v>78</v>
      </c>
      <c r="AB8" s="231">
        <v>15</v>
      </c>
      <c r="AC8" s="231">
        <v>10</v>
      </c>
      <c r="AD8" s="231">
        <v>7</v>
      </c>
      <c r="AE8" s="231">
        <v>5</v>
      </c>
      <c r="AF8" s="231">
        <v>4</v>
      </c>
      <c r="AG8" s="231">
        <v>3</v>
      </c>
      <c r="AH8" s="231">
        <v>2</v>
      </c>
      <c r="AI8" s="231">
        <v>1</v>
      </c>
      <c r="AJ8" s="231">
        <v>0</v>
      </c>
      <c r="AK8" s="231">
        <v>0</v>
      </c>
    </row>
    <row r="9" spans="1:37" ht="12.75">
      <c r="A9" s="177" t="s">
        <v>54</v>
      </c>
      <c r="B9" s="208">
        <v>3</v>
      </c>
      <c r="C9" s="164" t="str">
        <f>IF($B9="","",VLOOKUP($B9,'F70 elő'!$A$7:$O$22,5))</f>
        <v>490704</v>
      </c>
      <c r="D9" s="164">
        <f>IF($B9="","",VLOOKUP($B9,'F70 elő'!$A$7:$O$22,15))</f>
        <v>0</v>
      </c>
      <c r="E9" s="160" t="str">
        <f>UPPER(IF($B9="","",VLOOKUP($B9,'F70 elő'!$A$7:$O$22,2)))</f>
        <v>FÜLÖP</v>
      </c>
      <c r="F9" s="165"/>
      <c r="G9" s="160" t="str">
        <f>IF($B9="","",VLOOKUP($B9,'F70 elő'!$A$7:$O$22,3))</f>
        <v>SÁNDOR</v>
      </c>
      <c r="H9" s="165"/>
      <c r="I9" s="160">
        <f>IF($B9="","",VLOOKUP($B9,'F70 elő'!$A$7:$O$22,4))</f>
        <v>0</v>
      </c>
      <c r="J9" s="152"/>
      <c r="K9" s="234" t="s">
        <v>146</v>
      </c>
      <c r="L9" s="287">
        <v>40</v>
      </c>
      <c r="M9" s="235"/>
      <c r="N9" s="170"/>
      <c r="O9" s="170"/>
      <c r="P9" s="170"/>
      <c r="Q9" s="170"/>
      <c r="R9" s="170"/>
      <c r="S9" s="170"/>
      <c r="Y9" s="228"/>
      <c r="Z9" s="228"/>
      <c r="AA9" s="228" t="s">
        <v>79</v>
      </c>
      <c r="AB9" s="231">
        <v>10</v>
      </c>
      <c r="AC9" s="231">
        <v>6</v>
      </c>
      <c r="AD9" s="231">
        <v>4</v>
      </c>
      <c r="AE9" s="231">
        <v>2</v>
      </c>
      <c r="AF9" s="231">
        <v>1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</row>
    <row r="10" spans="1:37" ht="12.75">
      <c r="A10" s="177"/>
      <c r="B10" s="209"/>
      <c r="C10" s="178"/>
      <c r="D10" s="178"/>
      <c r="E10" s="178"/>
      <c r="F10" s="178"/>
      <c r="G10" s="178"/>
      <c r="H10" s="178"/>
      <c r="I10" s="178"/>
      <c r="J10" s="152"/>
      <c r="K10" s="177"/>
      <c r="L10" s="288"/>
      <c r="M10" s="236"/>
      <c r="N10" s="170"/>
      <c r="O10" s="170"/>
      <c r="P10" s="170"/>
      <c r="Q10" s="170"/>
      <c r="R10" s="170"/>
      <c r="S10" s="170"/>
      <c r="Y10" s="228"/>
      <c r="Z10" s="228"/>
      <c r="AA10" s="228" t="s">
        <v>80</v>
      </c>
      <c r="AB10" s="231">
        <v>6</v>
      </c>
      <c r="AC10" s="231">
        <v>3</v>
      </c>
      <c r="AD10" s="231">
        <v>2</v>
      </c>
      <c r="AE10" s="231">
        <v>1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</row>
    <row r="11" spans="1:37" ht="12.75">
      <c r="A11" s="177" t="s">
        <v>55</v>
      </c>
      <c r="B11" s="208">
        <v>2</v>
      </c>
      <c r="C11" s="164" t="str">
        <f>IF($B11="","",VLOOKUP($B11,'F70 elő'!$A$7:$O$22,5))</f>
        <v>481002</v>
      </c>
      <c r="D11" s="164">
        <f>IF($B11="","",VLOOKUP($B11,'F70 elő'!$A$7:$O$22,15))</f>
        <v>0</v>
      </c>
      <c r="E11" s="160" t="str">
        <f>UPPER(IF($B11="","",VLOOKUP($B11,'F70 elő'!$A$7:$O$22,2)))</f>
        <v>SZABÓ</v>
      </c>
      <c r="F11" s="165"/>
      <c r="G11" s="160" t="str">
        <f>IF($B11="","",VLOOKUP($B11,'F70 elő'!$A$7:$O$22,3))</f>
        <v>JÓZSEF</v>
      </c>
      <c r="H11" s="165"/>
      <c r="I11" s="160">
        <f>IF($B11="","",VLOOKUP($B11,'F70 elő'!$A$7:$O$22,4))</f>
        <v>0</v>
      </c>
      <c r="J11" s="152"/>
      <c r="K11" s="234" t="s">
        <v>147</v>
      </c>
      <c r="L11" s="287">
        <v>30</v>
      </c>
      <c r="M11" s="235"/>
      <c r="N11" s="170"/>
      <c r="O11" s="170"/>
      <c r="P11" s="170"/>
      <c r="Q11" s="170"/>
      <c r="R11" s="170"/>
      <c r="S11" s="170"/>
      <c r="Y11" s="228"/>
      <c r="Z11" s="228"/>
      <c r="AA11" s="228" t="s">
        <v>85</v>
      </c>
      <c r="AB11" s="231">
        <v>3</v>
      </c>
      <c r="AC11" s="231">
        <v>2</v>
      </c>
      <c r="AD11" s="231">
        <v>1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</row>
    <row r="12" spans="1:37" ht="12.7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Y12" s="228"/>
      <c r="Z12" s="228"/>
      <c r="AA12" s="228" t="s">
        <v>81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</row>
    <row r="13" spans="1:37" ht="12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Y13" s="228"/>
      <c r="Z13" s="228"/>
      <c r="AA13" s="228" t="s">
        <v>82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</row>
    <row r="14" spans="1:37" ht="12.7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</row>
    <row r="15" spans="1:37" ht="12.7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</row>
    <row r="16" spans="1:37" ht="12.7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8"/>
      <c r="Z16" s="228"/>
      <c r="AA16" s="228" t="s">
        <v>53</v>
      </c>
      <c r="AB16" s="228">
        <v>300</v>
      </c>
      <c r="AC16" s="228">
        <v>250</v>
      </c>
      <c r="AD16" s="228">
        <v>220</v>
      </c>
      <c r="AE16" s="228">
        <v>180</v>
      </c>
      <c r="AF16" s="228">
        <v>160</v>
      </c>
      <c r="AG16" s="228">
        <v>150</v>
      </c>
      <c r="AH16" s="228">
        <v>140</v>
      </c>
      <c r="AI16" s="228">
        <v>130</v>
      </c>
      <c r="AJ16" s="228">
        <v>120</v>
      </c>
      <c r="AK16" s="228">
        <v>110</v>
      </c>
    </row>
    <row r="17" spans="1:37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8"/>
      <c r="Z17" s="228"/>
      <c r="AA17" s="228" t="s">
        <v>73</v>
      </c>
      <c r="AB17" s="228">
        <v>250</v>
      </c>
      <c r="AC17" s="228">
        <v>200</v>
      </c>
      <c r="AD17" s="228">
        <v>160</v>
      </c>
      <c r="AE17" s="228">
        <v>140</v>
      </c>
      <c r="AF17" s="228">
        <v>120</v>
      </c>
      <c r="AG17" s="228">
        <v>110</v>
      </c>
      <c r="AH17" s="228">
        <v>100</v>
      </c>
      <c r="AI17" s="228">
        <v>90</v>
      </c>
      <c r="AJ17" s="228">
        <v>80</v>
      </c>
      <c r="AK17" s="228">
        <v>70</v>
      </c>
    </row>
    <row r="18" spans="1:37" ht="18.75" customHeight="1">
      <c r="A18" s="152"/>
      <c r="B18" s="278"/>
      <c r="C18" s="278"/>
      <c r="D18" s="279" t="str">
        <f>E7</f>
        <v>CSEKE</v>
      </c>
      <c r="E18" s="279"/>
      <c r="F18" s="279" t="str">
        <f>E9</f>
        <v>FÜLÖP</v>
      </c>
      <c r="G18" s="279"/>
      <c r="H18" s="279" t="str">
        <f>E11</f>
        <v>SZABÓ</v>
      </c>
      <c r="I18" s="279"/>
      <c r="J18" s="152"/>
      <c r="K18" s="152"/>
      <c r="L18" s="152"/>
      <c r="M18" s="152"/>
      <c r="Y18" s="228"/>
      <c r="Z18" s="228"/>
      <c r="AA18" s="228" t="s">
        <v>74</v>
      </c>
      <c r="AB18" s="228">
        <v>200</v>
      </c>
      <c r="AC18" s="228">
        <v>150</v>
      </c>
      <c r="AD18" s="228">
        <v>130</v>
      </c>
      <c r="AE18" s="228">
        <v>110</v>
      </c>
      <c r="AF18" s="228">
        <v>95</v>
      </c>
      <c r="AG18" s="228">
        <v>80</v>
      </c>
      <c r="AH18" s="228">
        <v>70</v>
      </c>
      <c r="AI18" s="228">
        <v>60</v>
      </c>
      <c r="AJ18" s="228">
        <v>55</v>
      </c>
      <c r="AK18" s="228">
        <v>50</v>
      </c>
    </row>
    <row r="19" spans="1:37" ht="18.75" customHeight="1">
      <c r="A19" s="210" t="s">
        <v>53</v>
      </c>
      <c r="B19" s="280" t="str">
        <f>E7</f>
        <v>CSEKE</v>
      </c>
      <c r="C19" s="280"/>
      <c r="D19" s="282"/>
      <c r="E19" s="282"/>
      <c r="F19" s="281" t="s">
        <v>137</v>
      </c>
      <c r="G19" s="281"/>
      <c r="H19" s="281" t="s">
        <v>145</v>
      </c>
      <c r="I19" s="281"/>
      <c r="J19" s="152"/>
      <c r="K19" s="152"/>
      <c r="L19" s="152"/>
      <c r="M19" s="152"/>
      <c r="Y19" s="228"/>
      <c r="Z19" s="228"/>
      <c r="AA19" s="228" t="s">
        <v>75</v>
      </c>
      <c r="AB19" s="228">
        <v>150</v>
      </c>
      <c r="AC19" s="228">
        <v>120</v>
      </c>
      <c r="AD19" s="228">
        <v>100</v>
      </c>
      <c r="AE19" s="228">
        <v>80</v>
      </c>
      <c r="AF19" s="228">
        <v>70</v>
      </c>
      <c r="AG19" s="228">
        <v>60</v>
      </c>
      <c r="AH19" s="228">
        <v>55</v>
      </c>
      <c r="AI19" s="228">
        <v>50</v>
      </c>
      <c r="AJ19" s="228">
        <v>45</v>
      </c>
      <c r="AK19" s="228">
        <v>40</v>
      </c>
    </row>
    <row r="20" spans="1:37" ht="18.75" customHeight="1">
      <c r="A20" s="210" t="s">
        <v>54</v>
      </c>
      <c r="B20" s="280" t="str">
        <f>E9</f>
        <v>FÜLÖP</v>
      </c>
      <c r="C20" s="280"/>
      <c r="D20" s="281" t="s">
        <v>138</v>
      </c>
      <c r="E20" s="281"/>
      <c r="F20" s="282"/>
      <c r="G20" s="282"/>
      <c r="H20" s="281" t="s">
        <v>139</v>
      </c>
      <c r="I20" s="281"/>
      <c r="J20" s="152"/>
      <c r="K20" s="152"/>
      <c r="L20" s="152"/>
      <c r="M20" s="152"/>
      <c r="Y20" s="228"/>
      <c r="Z20" s="228"/>
      <c r="AA20" s="228" t="s">
        <v>76</v>
      </c>
      <c r="AB20" s="228">
        <v>120</v>
      </c>
      <c r="AC20" s="228">
        <v>90</v>
      </c>
      <c r="AD20" s="228">
        <v>65</v>
      </c>
      <c r="AE20" s="228">
        <v>55</v>
      </c>
      <c r="AF20" s="228">
        <v>50</v>
      </c>
      <c r="AG20" s="228">
        <v>45</v>
      </c>
      <c r="AH20" s="228">
        <v>40</v>
      </c>
      <c r="AI20" s="228">
        <v>35</v>
      </c>
      <c r="AJ20" s="228">
        <v>25</v>
      </c>
      <c r="AK20" s="228">
        <v>20</v>
      </c>
    </row>
    <row r="21" spans="1:37" ht="18.75" customHeight="1">
      <c r="A21" s="210" t="s">
        <v>55</v>
      </c>
      <c r="B21" s="280" t="str">
        <f>E11</f>
        <v>SZABÓ</v>
      </c>
      <c r="C21" s="280"/>
      <c r="D21" s="281" t="s">
        <v>144</v>
      </c>
      <c r="E21" s="281"/>
      <c r="F21" s="281" t="s">
        <v>140</v>
      </c>
      <c r="G21" s="281"/>
      <c r="H21" s="282"/>
      <c r="I21" s="282"/>
      <c r="J21" s="152"/>
      <c r="K21" s="152"/>
      <c r="L21" s="152"/>
      <c r="M21" s="152"/>
      <c r="Y21" s="228"/>
      <c r="Z21" s="228"/>
      <c r="AA21" s="228" t="s">
        <v>77</v>
      </c>
      <c r="AB21" s="228">
        <v>90</v>
      </c>
      <c r="AC21" s="228">
        <v>60</v>
      </c>
      <c r="AD21" s="228">
        <v>45</v>
      </c>
      <c r="AE21" s="228">
        <v>34</v>
      </c>
      <c r="AF21" s="228">
        <v>27</v>
      </c>
      <c r="AG21" s="228">
        <v>22</v>
      </c>
      <c r="AH21" s="228">
        <v>18</v>
      </c>
      <c r="AI21" s="228">
        <v>15</v>
      </c>
      <c r="AJ21" s="228">
        <v>12</v>
      </c>
      <c r="AK21" s="228">
        <v>9</v>
      </c>
    </row>
    <row r="22" spans="1:37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Y22" s="228"/>
      <c r="Z22" s="228"/>
      <c r="AA22" s="228" t="s">
        <v>78</v>
      </c>
      <c r="AB22" s="228">
        <v>60</v>
      </c>
      <c r="AC22" s="228">
        <v>40</v>
      </c>
      <c r="AD22" s="228">
        <v>30</v>
      </c>
      <c r="AE22" s="228">
        <v>20</v>
      </c>
      <c r="AF22" s="228">
        <v>18</v>
      </c>
      <c r="AG22" s="228">
        <v>15</v>
      </c>
      <c r="AH22" s="228">
        <v>12</v>
      </c>
      <c r="AI22" s="228">
        <v>10</v>
      </c>
      <c r="AJ22" s="228">
        <v>8</v>
      </c>
      <c r="AK22" s="228">
        <v>6</v>
      </c>
    </row>
    <row r="23" spans="1:37" ht="12.7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8"/>
      <c r="Z23" s="228"/>
      <c r="AA23" s="228" t="s">
        <v>79</v>
      </c>
      <c r="AB23" s="228">
        <v>40</v>
      </c>
      <c r="AC23" s="228">
        <v>25</v>
      </c>
      <c r="AD23" s="228">
        <v>18</v>
      </c>
      <c r="AE23" s="228">
        <v>13</v>
      </c>
      <c r="AF23" s="228">
        <v>8</v>
      </c>
      <c r="AG23" s="228">
        <v>7</v>
      </c>
      <c r="AH23" s="228">
        <v>6</v>
      </c>
      <c r="AI23" s="228">
        <v>5</v>
      </c>
      <c r="AJ23" s="228">
        <v>4</v>
      </c>
      <c r="AK23" s="228">
        <v>3</v>
      </c>
    </row>
    <row r="24" spans="1:37" ht="12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8"/>
      <c r="Z24" s="228"/>
      <c r="AA24" s="228" t="s">
        <v>80</v>
      </c>
      <c r="AB24" s="228">
        <v>25</v>
      </c>
      <c r="AC24" s="228">
        <v>15</v>
      </c>
      <c r="AD24" s="228">
        <v>13</v>
      </c>
      <c r="AE24" s="228">
        <v>7</v>
      </c>
      <c r="AF24" s="228">
        <v>6</v>
      </c>
      <c r="AG24" s="228">
        <v>5</v>
      </c>
      <c r="AH24" s="228">
        <v>4</v>
      </c>
      <c r="AI24" s="228">
        <v>3</v>
      </c>
      <c r="AJ24" s="228">
        <v>2</v>
      </c>
      <c r="AK24" s="228">
        <v>1</v>
      </c>
    </row>
    <row r="25" spans="1:37" ht="12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8"/>
      <c r="Z25" s="228"/>
      <c r="AA25" s="228" t="s">
        <v>85</v>
      </c>
      <c r="AB25" s="228">
        <v>15</v>
      </c>
      <c r="AC25" s="228">
        <v>10</v>
      </c>
      <c r="AD25" s="228">
        <v>8</v>
      </c>
      <c r="AE25" s="228">
        <v>4</v>
      </c>
      <c r="AF25" s="228">
        <v>3</v>
      </c>
      <c r="AG25" s="228">
        <v>2</v>
      </c>
      <c r="AH25" s="228">
        <v>1</v>
      </c>
      <c r="AI25" s="228">
        <v>0</v>
      </c>
      <c r="AJ25" s="228">
        <v>0</v>
      </c>
      <c r="AK25" s="228">
        <v>0</v>
      </c>
    </row>
    <row r="26" spans="1:37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8"/>
      <c r="Z26" s="228"/>
      <c r="AA26" s="228" t="s">
        <v>81</v>
      </c>
      <c r="AB26" s="228">
        <v>10</v>
      </c>
      <c r="AC26" s="228">
        <v>6</v>
      </c>
      <c r="AD26" s="228">
        <v>4</v>
      </c>
      <c r="AE26" s="228">
        <v>2</v>
      </c>
      <c r="AF26" s="228">
        <v>1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</row>
    <row r="27" spans="1:37" ht="12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8"/>
      <c r="Z27" s="228"/>
      <c r="AA27" s="228" t="s">
        <v>82</v>
      </c>
      <c r="AB27" s="228">
        <v>3</v>
      </c>
      <c r="AC27" s="228">
        <v>2</v>
      </c>
      <c r="AD27" s="228">
        <v>1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</row>
    <row r="28" spans="1:13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12.7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3" ht="12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9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1"/>
      <c r="O32" s="170"/>
      <c r="P32" s="170"/>
      <c r="Q32" s="170"/>
      <c r="R32" s="170"/>
      <c r="S32" s="170"/>
    </row>
    <row r="33" spans="1:19" ht="12.75">
      <c r="A33" s="70" t="s">
        <v>35</v>
      </c>
      <c r="B33" s="71"/>
      <c r="C33" s="123"/>
      <c r="D33" s="185" t="s">
        <v>2</v>
      </c>
      <c r="E33" s="186" t="s">
        <v>37</v>
      </c>
      <c r="F33" s="204"/>
      <c r="G33" s="185" t="s">
        <v>2</v>
      </c>
      <c r="H33" s="186" t="s">
        <v>46</v>
      </c>
      <c r="I33" s="79"/>
      <c r="J33" s="186" t="s">
        <v>47</v>
      </c>
      <c r="K33" s="78" t="s">
        <v>48</v>
      </c>
      <c r="L33" s="30"/>
      <c r="M33" s="263"/>
      <c r="N33" s="262"/>
      <c r="O33" s="170"/>
      <c r="P33" s="179"/>
      <c r="Q33" s="179"/>
      <c r="R33" s="180"/>
      <c r="S33" s="170"/>
    </row>
    <row r="34" spans="1:19" ht="12.75">
      <c r="A34" s="155" t="s">
        <v>36</v>
      </c>
      <c r="B34" s="156"/>
      <c r="C34" s="157"/>
      <c r="D34" s="187"/>
      <c r="E34" s="286"/>
      <c r="F34" s="286"/>
      <c r="G34" s="198" t="s">
        <v>3</v>
      </c>
      <c r="H34" s="156"/>
      <c r="I34" s="188"/>
      <c r="J34" s="199"/>
      <c r="K34" s="153" t="s">
        <v>38</v>
      </c>
      <c r="L34" s="205"/>
      <c r="M34" s="193"/>
      <c r="O34" s="170"/>
      <c r="P34" s="181"/>
      <c r="Q34" s="181"/>
      <c r="R34" s="182"/>
      <c r="S34" s="170"/>
    </row>
    <row r="35" spans="1:19" ht="12.75">
      <c r="A35" s="158" t="s">
        <v>45</v>
      </c>
      <c r="B35" s="77"/>
      <c r="C35" s="159"/>
      <c r="D35" s="190"/>
      <c r="E35" s="285"/>
      <c r="F35" s="285"/>
      <c r="G35" s="200" t="s">
        <v>4</v>
      </c>
      <c r="H35" s="191"/>
      <c r="I35" s="192"/>
      <c r="J35" s="42"/>
      <c r="K35" s="202"/>
      <c r="L35" s="151"/>
      <c r="M35" s="197"/>
      <c r="O35" s="170"/>
      <c r="P35" s="182"/>
      <c r="Q35" s="183"/>
      <c r="R35" s="182"/>
      <c r="S35" s="170"/>
    </row>
    <row r="36" spans="1:19" ht="12.75">
      <c r="A36" s="90"/>
      <c r="B36" s="91"/>
      <c r="C36" s="92"/>
      <c r="D36" s="190"/>
      <c r="E36" s="194"/>
      <c r="F36" s="195"/>
      <c r="G36" s="200" t="s">
        <v>5</v>
      </c>
      <c r="H36" s="191"/>
      <c r="I36" s="192"/>
      <c r="J36" s="42"/>
      <c r="K36" s="153" t="s">
        <v>39</v>
      </c>
      <c r="L36" s="205"/>
      <c r="M36" s="189"/>
      <c r="O36" s="170"/>
      <c r="P36" s="181"/>
      <c r="Q36" s="181"/>
      <c r="R36" s="182"/>
      <c r="S36" s="170"/>
    </row>
    <row r="37" spans="1:19" ht="12.75">
      <c r="A37" s="72"/>
      <c r="B37" s="121"/>
      <c r="C37" s="73"/>
      <c r="D37" s="190"/>
      <c r="E37" s="194"/>
      <c r="F37" s="195"/>
      <c r="G37" s="200" t="s">
        <v>6</v>
      </c>
      <c r="H37" s="191"/>
      <c r="I37" s="192"/>
      <c r="J37" s="42"/>
      <c r="K37" s="203"/>
      <c r="L37" s="195"/>
      <c r="M37" s="193"/>
      <c r="O37" s="170"/>
      <c r="P37" s="182"/>
      <c r="Q37" s="183"/>
      <c r="R37" s="182"/>
      <c r="S37" s="170"/>
    </row>
    <row r="38" spans="1:19" ht="12.75">
      <c r="A38" s="81"/>
      <c r="B38" s="93"/>
      <c r="C38" s="122"/>
      <c r="D38" s="190"/>
      <c r="E38" s="194"/>
      <c r="F38" s="195"/>
      <c r="G38" s="200" t="s">
        <v>7</v>
      </c>
      <c r="H38" s="191"/>
      <c r="I38" s="192"/>
      <c r="J38" s="42"/>
      <c r="K38" s="158"/>
      <c r="L38" s="151"/>
      <c r="M38" s="197"/>
      <c r="O38" s="170"/>
      <c r="P38" s="182"/>
      <c r="Q38" s="183"/>
      <c r="R38" s="182"/>
      <c r="S38" s="170"/>
    </row>
    <row r="39" spans="1:19" ht="12.75">
      <c r="A39" s="82"/>
      <c r="B39" s="96"/>
      <c r="C39" s="73"/>
      <c r="D39" s="190"/>
      <c r="E39" s="194"/>
      <c r="F39" s="195"/>
      <c r="G39" s="200" t="s">
        <v>8</v>
      </c>
      <c r="H39" s="191"/>
      <c r="I39" s="192"/>
      <c r="J39" s="42"/>
      <c r="K39" s="153" t="s">
        <v>28</v>
      </c>
      <c r="L39" s="205"/>
      <c r="M39" s="189"/>
      <c r="O39" s="170"/>
      <c r="P39" s="181"/>
      <c r="Q39" s="181"/>
      <c r="R39" s="182"/>
      <c r="S39" s="170"/>
    </row>
    <row r="40" spans="1:19" ht="12.75">
      <c r="A40" s="82"/>
      <c r="B40" s="96"/>
      <c r="C40" s="88"/>
      <c r="D40" s="190"/>
      <c r="E40" s="194"/>
      <c r="F40" s="195"/>
      <c r="G40" s="200" t="s">
        <v>9</v>
      </c>
      <c r="H40" s="191"/>
      <c r="I40" s="192"/>
      <c r="J40" s="42"/>
      <c r="K40" s="203"/>
      <c r="L40" s="195"/>
      <c r="M40" s="193"/>
      <c r="O40" s="170"/>
      <c r="P40" s="182"/>
      <c r="Q40" s="183"/>
      <c r="R40" s="182"/>
      <c r="S40" s="170"/>
    </row>
    <row r="41" spans="1:19" ht="12.75">
      <c r="A41" s="83"/>
      <c r="B41" s="80"/>
      <c r="C41" s="89"/>
      <c r="D41" s="196"/>
      <c r="E41" s="74"/>
      <c r="F41" s="151"/>
      <c r="G41" s="201" t="s">
        <v>10</v>
      </c>
      <c r="H41" s="77"/>
      <c r="I41" s="154"/>
      <c r="J41" s="75"/>
      <c r="K41" s="158" t="str">
        <f>L4</f>
        <v>Zuborné Pázmándy Katalin</v>
      </c>
      <c r="L41" s="151"/>
      <c r="M41" s="197"/>
      <c r="O41" s="170"/>
      <c r="P41" s="182"/>
      <c r="Q41" s="183"/>
      <c r="R41" s="184"/>
      <c r="S41" s="170"/>
    </row>
    <row r="42" spans="15:19" ht="12.75">
      <c r="O42" s="170"/>
      <c r="P42" s="170"/>
      <c r="Q42" s="170"/>
      <c r="R42" s="170"/>
      <c r="S42" s="170"/>
    </row>
    <row r="43" spans="15:19" ht="12.75">
      <c r="O43" s="170"/>
      <c r="P43" s="170"/>
      <c r="Q43" s="170"/>
      <c r="R43" s="170"/>
      <c r="S43" s="17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5">
    <tabColor rgb="FF00B0F0"/>
  </sheetPr>
  <dimension ref="A1:AK4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27" hidden="1" customWidth="1"/>
    <col min="26" max="37" width="0" style="227" hidden="1" customWidth="1"/>
  </cols>
  <sheetData>
    <row r="1" spans="1:37" ht="26.25">
      <c r="A1" s="276" t="str">
        <f>Altalanos!$A$6</f>
        <v>Sóstó Erdő Kupa</v>
      </c>
      <c r="B1" s="276"/>
      <c r="C1" s="276"/>
      <c r="D1" s="276"/>
      <c r="E1" s="276"/>
      <c r="F1" s="276"/>
      <c r="G1" s="136"/>
      <c r="H1" s="139" t="s">
        <v>44</v>
      </c>
      <c r="I1" s="137"/>
      <c r="J1" s="138"/>
      <c r="L1" s="140"/>
      <c r="M1" s="166"/>
      <c r="N1" s="168"/>
      <c r="O1" s="168" t="s">
        <v>11</v>
      </c>
      <c r="P1" s="168"/>
      <c r="Q1" s="169"/>
      <c r="R1" s="168"/>
      <c r="S1" s="170"/>
      <c r="Y1"/>
      <c r="Z1"/>
      <c r="AA1"/>
      <c r="AB1" s="233" t="e">
        <f>IF(Y5=1,CONCATENATE(VLOOKUP(Y3,AA16:AH27,2)),CONCATENATE(VLOOKUP(Y3,AA2:AK13,2)))</f>
        <v>#N/A</v>
      </c>
      <c r="AC1" s="233" t="e">
        <f>IF(Y5=1,CONCATENATE(VLOOKUP(Y3,AA16:AK27,3)),CONCATENATE(VLOOKUP(Y3,AA2:AK13,3)))</f>
        <v>#N/A</v>
      </c>
      <c r="AD1" s="233" t="e">
        <f>IF(Y5=1,CONCATENATE(VLOOKUP(Y3,AA16:AK27,4)),CONCATENATE(VLOOKUP(Y3,AA2:AK13,4)))</f>
        <v>#N/A</v>
      </c>
      <c r="AE1" s="233" t="e">
        <f>IF(Y5=1,CONCATENATE(VLOOKUP(Y3,AA16:AK27,5)),CONCATENATE(VLOOKUP(Y3,AA2:AK13,5)))</f>
        <v>#N/A</v>
      </c>
      <c r="AF1" s="233" t="e">
        <f>IF(Y5=1,CONCATENATE(VLOOKUP(Y3,AA16:AK27,6)),CONCATENATE(VLOOKUP(Y3,AA2:AK13,6)))</f>
        <v>#N/A</v>
      </c>
      <c r="AG1" s="233" t="e">
        <f>IF(Y5=1,CONCATENATE(VLOOKUP(Y3,AA16:AK27,7)),CONCATENATE(VLOOKUP(Y3,AA2:AK13,7)))</f>
        <v>#N/A</v>
      </c>
      <c r="AH1" s="233" t="e">
        <f>IF(Y5=1,CONCATENATE(VLOOKUP(Y3,AA16:AK27,8)),CONCATENATE(VLOOKUP(Y3,AA2:AK13,8)))</f>
        <v>#N/A</v>
      </c>
      <c r="AI1" s="233" t="e">
        <f>IF(Y5=1,CONCATENATE(VLOOKUP(Y3,AA16:AK27,9)),CONCATENATE(VLOOKUP(Y3,AA2:AK13,9)))</f>
        <v>#N/A</v>
      </c>
      <c r="AJ1" s="233" t="e">
        <f>IF(Y5=1,CONCATENATE(VLOOKUP(Y3,AA16:AK27,10)),CONCATENATE(VLOOKUP(Y3,AA2:AK13,10)))</f>
        <v>#N/A</v>
      </c>
      <c r="AK1" s="233" t="e">
        <f>IF(Y5=1,CONCATENATE(VLOOKUP(Y3,AA16:AK27,11)),CONCATENATE(VLOOKUP(Y3,AA2:AK13,11)))</f>
        <v>#N/A</v>
      </c>
    </row>
    <row r="2" spans="1:37" ht="12.75">
      <c r="A2" s="141" t="s">
        <v>43</v>
      </c>
      <c r="B2" s="142"/>
      <c r="C2" s="142"/>
      <c r="D2" s="142"/>
      <c r="E2" s="127">
        <f>Altalanos!$E$8</f>
        <v>0</v>
      </c>
      <c r="F2" s="142"/>
      <c r="G2" s="143"/>
      <c r="H2" s="144"/>
      <c r="I2" s="144"/>
      <c r="J2" s="145"/>
      <c r="K2" s="140"/>
      <c r="L2" s="140"/>
      <c r="M2" s="167"/>
      <c r="N2" s="171"/>
      <c r="O2" s="172"/>
      <c r="P2" s="171"/>
      <c r="Q2" s="172"/>
      <c r="R2" s="171"/>
      <c r="S2" s="170"/>
      <c r="Y2" s="229"/>
      <c r="Z2" s="228"/>
      <c r="AA2" s="228" t="s">
        <v>53</v>
      </c>
      <c r="AB2" s="231">
        <v>150</v>
      </c>
      <c r="AC2" s="231">
        <v>120</v>
      </c>
      <c r="AD2" s="231">
        <v>100</v>
      </c>
      <c r="AE2" s="231">
        <v>80</v>
      </c>
      <c r="AF2" s="231">
        <v>70</v>
      </c>
      <c r="AG2" s="231">
        <v>60</v>
      </c>
      <c r="AH2" s="231">
        <v>55</v>
      </c>
      <c r="AI2" s="231">
        <v>50</v>
      </c>
      <c r="AJ2" s="231">
        <v>45</v>
      </c>
      <c r="AK2" s="23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4"/>
      <c r="O3" s="173"/>
      <c r="P3" s="174"/>
      <c r="Q3" s="216" t="s">
        <v>66</v>
      </c>
      <c r="R3" s="217" t="s">
        <v>69</v>
      </c>
      <c r="S3" s="170"/>
      <c r="Y3" s="228">
        <f>IF(H4="OB","A",IF(H4="IX","W",H4))</f>
        <v>0</v>
      </c>
      <c r="Z3" s="228"/>
      <c r="AA3" s="228" t="s">
        <v>73</v>
      </c>
      <c r="AB3" s="231">
        <v>120</v>
      </c>
      <c r="AC3" s="231">
        <v>90</v>
      </c>
      <c r="AD3" s="231">
        <v>65</v>
      </c>
      <c r="AE3" s="231">
        <v>55</v>
      </c>
      <c r="AF3" s="231">
        <v>50</v>
      </c>
      <c r="AG3" s="231">
        <v>45</v>
      </c>
      <c r="AH3" s="231">
        <v>40</v>
      </c>
      <c r="AI3" s="231">
        <v>35</v>
      </c>
      <c r="AJ3" s="231">
        <v>25</v>
      </c>
      <c r="AK3" s="231">
        <v>20</v>
      </c>
    </row>
    <row r="4" spans="1:37" ht="13.5" thickBot="1">
      <c r="A4" s="277" t="str">
        <f>Altalanos!$A$10</f>
        <v>2020. 06. 19-21.</v>
      </c>
      <c r="B4" s="277"/>
      <c r="C4" s="277"/>
      <c r="D4" s="146"/>
      <c r="E4" s="147" t="str">
        <f>Altalanos!$C$10</f>
        <v>NYÍREGYHÁZA</v>
      </c>
      <c r="F4" s="147"/>
      <c r="G4" s="147"/>
      <c r="H4" s="149"/>
      <c r="I4" s="147"/>
      <c r="J4" s="148"/>
      <c r="K4" s="149"/>
      <c r="L4" s="150" t="str">
        <f>Altalanos!$E$10</f>
        <v>Zuborné Pázmándy Katalin</v>
      </c>
      <c r="M4" s="149"/>
      <c r="N4" s="175"/>
      <c r="O4" s="176"/>
      <c r="P4" s="175"/>
      <c r="Q4" s="218" t="s">
        <v>70</v>
      </c>
      <c r="R4" s="219" t="s">
        <v>67</v>
      </c>
      <c r="S4" s="170"/>
      <c r="Y4" s="228"/>
      <c r="Z4" s="228"/>
      <c r="AA4" s="228" t="s">
        <v>74</v>
      </c>
      <c r="AB4" s="231">
        <v>90</v>
      </c>
      <c r="AC4" s="231">
        <v>60</v>
      </c>
      <c r="AD4" s="231">
        <v>45</v>
      </c>
      <c r="AE4" s="231">
        <v>34</v>
      </c>
      <c r="AF4" s="231">
        <v>27</v>
      </c>
      <c r="AG4" s="231">
        <v>22</v>
      </c>
      <c r="AH4" s="231">
        <v>18</v>
      </c>
      <c r="AI4" s="231">
        <v>15</v>
      </c>
      <c r="AJ4" s="231">
        <v>12</v>
      </c>
      <c r="AK4" s="231">
        <v>9</v>
      </c>
    </row>
    <row r="5" spans="1:37" ht="12.75">
      <c r="A5" s="30"/>
      <c r="B5" s="30" t="s">
        <v>41</v>
      </c>
      <c r="C5" s="162" t="s">
        <v>51</v>
      </c>
      <c r="D5" s="30" t="s">
        <v>35</v>
      </c>
      <c r="E5" s="30" t="s">
        <v>56</v>
      </c>
      <c r="F5" s="30"/>
      <c r="G5" s="30" t="s">
        <v>23</v>
      </c>
      <c r="H5" s="30"/>
      <c r="I5" s="30" t="s">
        <v>26</v>
      </c>
      <c r="J5" s="30"/>
      <c r="K5" s="207" t="s">
        <v>57</v>
      </c>
      <c r="L5" s="207" t="s">
        <v>58</v>
      </c>
      <c r="M5" s="207" t="s">
        <v>59</v>
      </c>
      <c r="N5" s="170"/>
      <c r="O5" s="170"/>
      <c r="P5" s="170"/>
      <c r="Q5" s="220" t="s">
        <v>71</v>
      </c>
      <c r="R5" s="221" t="s">
        <v>68</v>
      </c>
      <c r="S5" s="170"/>
      <c r="Y5" s="228">
        <f>IF(OR(Altalanos!$A$8="F1",Altalanos!$A$8="F2",Altalanos!$A$8="N1",Altalanos!$A$8="N2"),1,2)</f>
        <v>2</v>
      </c>
      <c r="Z5" s="228"/>
      <c r="AA5" s="228" t="s">
        <v>75</v>
      </c>
      <c r="AB5" s="231">
        <v>60</v>
      </c>
      <c r="AC5" s="231">
        <v>40</v>
      </c>
      <c r="AD5" s="231">
        <v>30</v>
      </c>
      <c r="AE5" s="231">
        <v>20</v>
      </c>
      <c r="AF5" s="231">
        <v>18</v>
      </c>
      <c r="AG5" s="231">
        <v>15</v>
      </c>
      <c r="AH5" s="231">
        <v>12</v>
      </c>
      <c r="AI5" s="231">
        <v>10</v>
      </c>
      <c r="AJ5" s="231">
        <v>8</v>
      </c>
      <c r="AK5" s="231">
        <v>6</v>
      </c>
    </row>
    <row r="6" spans="1:37" ht="12.75">
      <c r="A6" s="152"/>
      <c r="B6" s="152"/>
      <c r="C6" s="206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70"/>
      <c r="O6" s="170"/>
      <c r="P6" s="170"/>
      <c r="Q6" s="170"/>
      <c r="R6" s="170"/>
      <c r="S6" s="170"/>
      <c r="Y6" s="228"/>
      <c r="Z6" s="228"/>
      <c r="AA6" s="228" t="s">
        <v>76</v>
      </c>
      <c r="AB6" s="231">
        <v>40</v>
      </c>
      <c r="AC6" s="231">
        <v>25</v>
      </c>
      <c r="AD6" s="231">
        <v>18</v>
      </c>
      <c r="AE6" s="231">
        <v>13</v>
      </c>
      <c r="AF6" s="231">
        <v>10</v>
      </c>
      <c r="AG6" s="231">
        <v>8</v>
      </c>
      <c r="AH6" s="231">
        <v>6</v>
      </c>
      <c r="AI6" s="231">
        <v>5</v>
      </c>
      <c r="AJ6" s="231">
        <v>4</v>
      </c>
      <c r="AK6" s="231">
        <v>3</v>
      </c>
    </row>
    <row r="7" spans="1:37" ht="12.75">
      <c r="A7" s="177" t="s">
        <v>53</v>
      </c>
      <c r="B7" s="208"/>
      <c r="C7" s="164">
        <v>450302</v>
      </c>
      <c r="D7" s="164">
        <f>IF($B7="","",VLOOKUP($B7,#REF!,15))</f>
      </c>
      <c r="E7" s="275" t="s">
        <v>123</v>
      </c>
      <c r="F7" s="165"/>
      <c r="G7" s="275" t="s">
        <v>124</v>
      </c>
      <c r="H7" s="165"/>
      <c r="I7" s="160">
        <f>IF($B7="","",VLOOKUP($B7,#REF!,4))</f>
      </c>
      <c r="J7" s="152"/>
      <c r="K7" s="234" t="s">
        <v>164</v>
      </c>
      <c r="L7" s="287">
        <v>30</v>
      </c>
      <c r="M7" s="235"/>
      <c r="N7" s="170"/>
      <c r="O7" s="170"/>
      <c r="P7" s="170"/>
      <c r="Q7" s="170"/>
      <c r="R7" s="170"/>
      <c r="S7" s="170"/>
      <c r="Y7" s="228"/>
      <c r="Z7" s="228"/>
      <c r="AA7" s="228" t="s">
        <v>77</v>
      </c>
      <c r="AB7" s="231">
        <v>25</v>
      </c>
      <c r="AC7" s="231">
        <v>15</v>
      </c>
      <c r="AD7" s="231">
        <v>13</v>
      </c>
      <c r="AE7" s="231">
        <v>8</v>
      </c>
      <c r="AF7" s="231">
        <v>6</v>
      </c>
      <c r="AG7" s="231">
        <v>4</v>
      </c>
      <c r="AH7" s="231">
        <v>3</v>
      </c>
      <c r="AI7" s="231">
        <v>2</v>
      </c>
      <c r="AJ7" s="231">
        <v>1</v>
      </c>
      <c r="AK7" s="231">
        <v>0</v>
      </c>
    </row>
    <row r="8" spans="1:37" ht="12.75">
      <c r="A8" s="177"/>
      <c r="B8" s="209"/>
      <c r="C8" s="178"/>
      <c r="D8" s="178"/>
      <c r="E8" s="178"/>
      <c r="F8" s="178"/>
      <c r="G8" s="178"/>
      <c r="H8" s="178"/>
      <c r="I8" s="178"/>
      <c r="J8" s="152"/>
      <c r="K8" s="177"/>
      <c r="L8" s="288"/>
      <c r="M8" s="236"/>
      <c r="N8" s="170"/>
      <c r="O8" s="170"/>
      <c r="P8" s="170"/>
      <c r="Q8" s="170"/>
      <c r="R8" s="170"/>
      <c r="S8" s="170"/>
      <c r="Y8" s="228"/>
      <c r="Z8" s="228"/>
      <c r="AA8" s="228" t="s">
        <v>78</v>
      </c>
      <c r="AB8" s="231">
        <v>15</v>
      </c>
      <c r="AC8" s="231">
        <v>10</v>
      </c>
      <c r="AD8" s="231">
        <v>7</v>
      </c>
      <c r="AE8" s="231">
        <v>5</v>
      </c>
      <c r="AF8" s="231">
        <v>4</v>
      </c>
      <c r="AG8" s="231">
        <v>3</v>
      </c>
      <c r="AH8" s="231">
        <v>2</v>
      </c>
      <c r="AI8" s="231">
        <v>1</v>
      </c>
      <c r="AJ8" s="231">
        <v>0</v>
      </c>
      <c r="AK8" s="231">
        <v>0</v>
      </c>
    </row>
    <row r="9" spans="1:37" ht="12.75">
      <c r="A9" s="177" t="s">
        <v>54</v>
      </c>
      <c r="B9" s="208"/>
      <c r="C9" s="164">
        <v>490416</v>
      </c>
      <c r="D9" s="164">
        <f>IF($B9="","",VLOOKUP($B9,#REF!,15))</f>
      </c>
      <c r="E9" s="275" t="s">
        <v>125</v>
      </c>
      <c r="F9" s="165"/>
      <c r="G9" s="275" t="s">
        <v>126</v>
      </c>
      <c r="H9" s="165"/>
      <c r="I9" s="160">
        <f>IF($B9="","",VLOOKUP($B9,#REF!,4))</f>
      </c>
      <c r="J9" s="152"/>
      <c r="K9" s="234" t="s">
        <v>164</v>
      </c>
      <c r="L9" s="287">
        <v>30</v>
      </c>
      <c r="M9" s="235"/>
      <c r="N9" s="170"/>
      <c r="O9" s="170"/>
      <c r="P9" s="170"/>
      <c r="Q9" s="170"/>
      <c r="R9" s="170"/>
      <c r="S9" s="170"/>
      <c r="Y9" s="228"/>
      <c r="Z9" s="228"/>
      <c r="AA9" s="228" t="s">
        <v>79</v>
      </c>
      <c r="AB9" s="231">
        <v>10</v>
      </c>
      <c r="AC9" s="231">
        <v>6</v>
      </c>
      <c r="AD9" s="231">
        <v>4</v>
      </c>
      <c r="AE9" s="231">
        <v>2</v>
      </c>
      <c r="AF9" s="231">
        <v>1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</row>
    <row r="10" spans="1:37" ht="12.75">
      <c r="A10" s="177"/>
      <c r="B10" s="209"/>
      <c r="C10" s="178"/>
      <c r="D10" s="178"/>
      <c r="E10" s="178"/>
      <c r="F10" s="178"/>
      <c r="G10" s="178"/>
      <c r="H10" s="178"/>
      <c r="I10" s="178"/>
      <c r="J10" s="152"/>
      <c r="K10" s="177"/>
      <c r="L10" s="288"/>
      <c r="M10" s="236"/>
      <c r="N10" s="170"/>
      <c r="O10" s="170"/>
      <c r="P10" s="170"/>
      <c r="Q10" s="170"/>
      <c r="R10" s="170"/>
      <c r="S10" s="170"/>
      <c r="Y10" s="228"/>
      <c r="Z10" s="228"/>
      <c r="AA10" s="228" t="s">
        <v>80</v>
      </c>
      <c r="AB10" s="231">
        <v>6</v>
      </c>
      <c r="AC10" s="231">
        <v>3</v>
      </c>
      <c r="AD10" s="231">
        <v>2</v>
      </c>
      <c r="AE10" s="231">
        <v>1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</row>
    <row r="11" spans="1:37" ht="12.75">
      <c r="A11" s="177" t="s">
        <v>55</v>
      </c>
      <c r="B11" s="208"/>
      <c r="C11" s="164">
        <v>540212</v>
      </c>
      <c r="D11" s="164">
        <f>IF($B11="","",VLOOKUP($B11,#REF!,15))</f>
      </c>
      <c r="E11" s="275" t="s">
        <v>111</v>
      </c>
      <c r="F11" s="165"/>
      <c r="G11" s="275" t="s">
        <v>127</v>
      </c>
      <c r="H11" s="165"/>
      <c r="I11" s="160">
        <f>IF($B11="","",VLOOKUP($B11,#REF!,4))</f>
      </c>
      <c r="J11" s="152"/>
      <c r="K11" s="234" t="s">
        <v>163</v>
      </c>
      <c r="L11" s="287">
        <v>20</v>
      </c>
      <c r="M11" s="235"/>
      <c r="N11" s="170"/>
      <c r="O11" s="170"/>
      <c r="P11" s="170"/>
      <c r="Q11" s="170"/>
      <c r="R11" s="170"/>
      <c r="S11" s="170"/>
      <c r="Y11" s="228"/>
      <c r="Z11" s="228"/>
      <c r="AA11" s="228" t="s">
        <v>85</v>
      </c>
      <c r="AB11" s="231">
        <v>3</v>
      </c>
      <c r="AC11" s="231">
        <v>2</v>
      </c>
      <c r="AD11" s="231">
        <v>1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</row>
    <row r="12" spans="1:37" ht="12.7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Y12" s="228"/>
      <c r="Z12" s="228"/>
      <c r="AA12" s="228" t="s">
        <v>81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</row>
    <row r="13" spans="1:37" ht="12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Y13" s="228"/>
      <c r="Z13" s="228"/>
      <c r="AA13" s="228" t="s">
        <v>82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</row>
    <row r="14" spans="1:37" ht="12.7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O14" s="274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</row>
    <row r="15" spans="1:37" ht="12.7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</row>
    <row r="16" spans="1:37" ht="12.7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8"/>
      <c r="Z16" s="228"/>
      <c r="AA16" s="228" t="s">
        <v>53</v>
      </c>
      <c r="AB16" s="228">
        <v>300</v>
      </c>
      <c r="AC16" s="228">
        <v>250</v>
      </c>
      <c r="AD16" s="228">
        <v>220</v>
      </c>
      <c r="AE16" s="228">
        <v>180</v>
      </c>
      <c r="AF16" s="228">
        <v>160</v>
      </c>
      <c r="AG16" s="228">
        <v>150</v>
      </c>
      <c r="AH16" s="228">
        <v>140</v>
      </c>
      <c r="AI16" s="228">
        <v>130</v>
      </c>
      <c r="AJ16" s="228">
        <v>120</v>
      </c>
      <c r="AK16" s="228">
        <v>110</v>
      </c>
    </row>
    <row r="17" spans="1:37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8"/>
      <c r="Z17" s="228"/>
      <c r="AA17" s="228" t="s">
        <v>73</v>
      </c>
      <c r="AB17" s="228">
        <v>250</v>
      </c>
      <c r="AC17" s="228">
        <v>200</v>
      </c>
      <c r="AD17" s="228">
        <v>160</v>
      </c>
      <c r="AE17" s="228">
        <v>140</v>
      </c>
      <c r="AF17" s="228">
        <v>120</v>
      </c>
      <c r="AG17" s="228">
        <v>110</v>
      </c>
      <c r="AH17" s="228">
        <v>100</v>
      </c>
      <c r="AI17" s="228">
        <v>90</v>
      </c>
      <c r="AJ17" s="228">
        <v>80</v>
      </c>
      <c r="AK17" s="228">
        <v>70</v>
      </c>
    </row>
    <row r="18" spans="1:37" ht="18.75" customHeight="1">
      <c r="A18" s="152"/>
      <c r="B18" s="278"/>
      <c r="C18" s="278"/>
      <c r="D18" s="279" t="str">
        <f>E7</f>
        <v>PÉTERFFY</v>
      </c>
      <c r="E18" s="279"/>
      <c r="F18" s="279" t="str">
        <f>E9</f>
        <v>PÓKA</v>
      </c>
      <c r="G18" s="279"/>
      <c r="H18" s="279" t="str">
        <f>E11</f>
        <v>LŐRINCZ</v>
      </c>
      <c r="I18" s="279"/>
      <c r="J18" s="152"/>
      <c r="K18" s="152"/>
      <c r="L18" s="152"/>
      <c r="M18" s="152"/>
      <c r="Y18" s="228"/>
      <c r="Z18" s="228"/>
      <c r="AA18" s="228" t="s">
        <v>74</v>
      </c>
      <c r="AB18" s="228">
        <v>200</v>
      </c>
      <c r="AC18" s="228">
        <v>150</v>
      </c>
      <c r="AD18" s="228">
        <v>130</v>
      </c>
      <c r="AE18" s="228">
        <v>110</v>
      </c>
      <c r="AF18" s="228">
        <v>95</v>
      </c>
      <c r="AG18" s="228">
        <v>80</v>
      </c>
      <c r="AH18" s="228">
        <v>70</v>
      </c>
      <c r="AI18" s="228">
        <v>60</v>
      </c>
      <c r="AJ18" s="228">
        <v>55</v>
      </c>
      <c r="AK18" s="228">
        <v>50</v>
      </c>
    </row>
    <row r="19" spans="1:37" ht="18.75" customHeight="1">
      <c r="A19" s="210" t="s">
        <v>53</v>
      </c>
      <c r="B19" s="280" t="str">
        <f>E7</f>
        <v>PÉTERFFY</v>
      </c>
      <c r="C19" s="280"/>
      <c r="D19" s="282"/>
      <c r="E19" s="282"/>
      <c r="F19" s="281" t="s">
        <v>162</v>
      </c>
      <c r="G19" s="281"/>
      <c r="H19" s="281" t="s">
        <v>141</v>
      </c>
      <c r="I19" s="281"/>
      <c r="J19" s="152"/>
      <c r="K19" s="152"/>
      <c r="L19" s="152"/>
      <c r="M19" s="152"/>
      <c r="Y19" s="228"/>
      <c r="Z19" s="228"/>
      <c r="AA19" s="228" t="s">
        <v>75</v>
      </c>
      <c r="AB19" s="228">
        <v>150</v>
      </c>
      <c r="AC19" s="228">
        <v>120</v>
      </c>
      <c r="AD19" s="228">
        <v>100</v>
      </c>
      <c r="AE19" s="228">
        <v>80</v>
      </c>
      <c r="AF19" s="228">
        <v>70</v>
      </c>
      <c r="AG19" s="228">
        <v>60</v>
      </c>
      <c r="AH19" s="228">
        <v>55</v>
      </c>
      <c r="AI19" s="228">
        <v>50</v>
      </c>
      <c r="AJ19" s="228">
        <v>45</v>
      </c>
      <c r="AK19" s="228">
        <v>40</v>
      </c>
    </row>
    <row r="20" spans="1:37" ht="18.75" customHeight="1">
      <c r="A20" s="210" t="s">
        <v>54</v>
      </c>
      <c r="B20" s="280" t="str">
        <f>E9</f>
        <v>PÓKA</v>
      </c>
      <c r="C20" s="280"/>
      <c r="D20" s="281" t="s">
        <v>162</v>
      </c>
      <c r="E20" s="281"/>
      <c r="F20" s="282"/>
      <c r="G20" s="282"/>
      <c r="H20" s="281" t="s">
        <v>142</v>
      </c>
      <c r="I20" s="281"/>
      <c r="J20" s="152"/>
      <c r="K20" s="152"/>
      <c r="L20" s="152"/>
      <c r="M20" s="152"/>
      <c r="Y20" s="228"/>
      <c r="Z20" s="228"/>
      <c r="AA20" s="228" t="s">
        <v>76</v>
      </c>
      <c r="AB20" s="228">
        <v>120</v>
      </c>
      <c r="AC20" s="228">
        <v>90</v>
      </c>
      <c r="AD20" s="228">
        <v>65</v>
      </c>
      <c r="AE20" s="228">
        <v>55</v>
      </c>
      <c r="AF20" s="228">
        <v>50</v>
      </c>
      <c r="AG20" s="228">
        <v>45</v>
      </c>
      <c r="AH20" s="228">
        <v>40</v>
      </c>
      <c r="AI20" s="228">
        <v>35</v>
      </c>
      <c r="AJ20" s="228">
        <v>25</v>
      </c>
      <c r="AK20" s="228">
        <v>20</v>
      </c>
    </row>
    <row r="21" spans="1:37" ht="18.75" customHeight="1">
      <c r="A21" s="210" t="s">
        <v>55</v>
      </c>
      <c r="B21" s="280" t="str">
        <f>E11</f>
        <v>LŐRINCZ</v>
      </c>
      <c r="C21" s="280"/>
      <c r="D21" s="281" t="s">
        <v>131</v>
      </c>
      <c r="E21" s="281"/>
      <c r="F21" s="281" t="s">
        <v>143</v>
      </c>
      <c r="G21" s="281"/>
      <c r="H21" s="282"/>
      <c r="I21" s="282"/>
      <c r="J21" s="152"/>
      <c r="K21" s="152"/>
      <c r="L21" s="152"/>
      <c r="M21" s="152"/>
      <c r="Y21" s="228"/>
      <c r="Z21" s="228"/>
      <c r="AA21" s="228" t="s">
        <v>77</v>
      </c>
      <c r="AB21" s="228">
        <v>90</v>
      </c>
      <c r="AC21" s="228">
        <v>60</v>
      </c>
      <c r="AD21" s="228">
        <v>45</v>
      </c>
      <c r="AE21" s="228">
        <v>34</v>
      </c>
      <c r="AF21" s="228">
        <v>27</v>
      </c>
      <c r="AG21" s="228">
        <v>22</v>
      </c>
      <c r="AH21" s="228">
        <v>18</v>
      </c>
      <c r="AI21" s="228">
        <v>15</v>
      </c>
      <c r="AJ21" s="228">
        <v>12</v>
      </c>
      <c r="AK21" s="228">
        <v>9</v>
      </c>
    </row>
    <row r="22" spans="1:37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Y22" s="228"/>
      <c r="Z22" s="228"/>
      <c r="AA22" s="228" t="s">
        <v>78</v>
      </c>
      <c r="AB22" s="228">
        <v>60</v>
      </c>
      <c r="AC22" s="228">
        <v>40</v>
      </c>
      <c r="AD22" s="228">
        <v>30</v>
      </c>
      <c r="AE22" s="228">
        <v>20</v>
      </c>
      <c r="AF22" s="228">
        <v>18</v>
      </c>
      <c r="AG22" s="228">
        <v>15</v>
      </c>
      <c r="AH22" s="228">
        <v>12</v>
      </c>
      <c r="AI22" s="228">
        <v>10</v>
      </c>
      <c r="AJ22" s="228">
        <v>8</v>
      </c>
      <c r="AK22" s="228">
        <v>6</v>
      </c>
    </row>
    <row r="23" spans="1:37" ht="12.7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8"/>
      <c r="Z23" s="228"/>
      <c r="AA23" s="228" t="s">
        <v>79</v>
      </c>
      <c r="AB23" s="228">
        <v>40</v>
      </c>
      <c r="AC23" s="228">
        <v>25</v>
      </c>
      <c r="AD23" s="228">
        <v>18</v>
      </c>
      <c r="AE23" s="228">
        <v>13</v>
      </c>
      <c r="AF23" s="228">
        <v>8</v>
      </c>
      <c r="AG23" s="228">
        <v>7</v>
      </c>
      <c r="AH23" s="228">
        <v>6</v>
      </c>
      <c r="AI23" s="228">
        <v>5</v>
      </c>
      <c r="AJ23" s="228">
        <v>4</v>
      </c>
      <c r="AK23" s="228">
        <v>3</v>
      </c>
    </row>
    <row r="24" spans="1:37" ht="12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8"/>
      <c r="Z24" s="228"/>
      <c r="AA24" s="228" t="s">
        <v>80</v>
      </c>
      <c r="AB24" s="228">
        <v>25</v>
      </c>
      <c r="AC24" s="228">
        <v>15</v>
      </c>
      <c r="AD24" s="228">
        <v>13</v>
      </c>
      <c r="AE24" s="228">
        <v>7</v>
      </c>
      <c r="AF24" s="228">
        <v>6</v>
      </c>
      <c r="AG24" s="228">
        <v>5</v>
      </c>
      <c r="AH24" s="228">
        <v>4</v>
      </c>
      <c r="AI24" s="228">
        <v>3</v>
      </c>
      <c r="AJ24" s="228">
        <v>2</v>
      </c>
      <c r="AK24" s="228">
        <v>1</v>
      </c>
    </row>
    <row r="25" spans="1:37" ht="12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8"/>
      <c r="Z25" s="228"/>
      <c r="AA25" s="228" t="s">
        <v>85</v>
      </c>
      <c r="AB25" s="228">
        <v>15</v>
      </c>
      <c r="AC25" s="228">
        <v>10</v>
      </c>
      <c r="AD25" s="228">
        <v>8</v>
      </c>
      <c r="AE25" s="228">
        <v>4</v>
      </c>
      <c r="AF25" s="228">
        <v>3</v>
      </c>
      <c r="AG25" s="228">
        <v>2</v>
      </c>
      <c r="AH25" s="228">
        <v>1</v>
      </c>
      <c r="AI25" s="228">
        <v>0</v>
      </c>
      <c r="AJ25" s="228">
        <v>0</v>
      </c>
      <c r="AK25" s="228">
        <v>0</v>
      </c>
    </row>
    <row r="26" spans="1:37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8"/>
      <c r="Z26" s="228"/>
      <c r="AA26" s="228" t="s">
        <v>81</v>
      </c>
      <c r="AB26" s="228">
        <v>10</v>
      </c>
      <c r="AC26" s="228">
        <v>6</v>
      </c>
      <c r="AD26" s="228">
        <v>4</v>
      </c>
      <c r="AE26" s="228">
        <v>2</v>
      </c>
      <c r="AF26" s="228">
        <v>1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</row>
    <row r="27" spans="1:37" ht="12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8"/>
      <c r="Z27" s="228"/>
      <c r="AA27" s="228" t="s">
        <v>82</v>
      </c>
      <c r="AB27" s="228">
        <v>3</v>
      </c>
      <c r="AC27" s="228">
        <v>2</v>
      </c>
      <c r="AD27" s="228">
        <v>1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</row>
    <row r="28" spans="1:13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12.7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3" ht="12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9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1"/>
      <c r="O32" s="170"/>
      <c r="P32" s="170"/>
      <c r="Q32" s="170"/>
      <c r="R32" s="170"/>
      <c r="S32" s="170"/>
    </row>
    <row r="33" spans="1:19" ht="12.75">
      <c r="A33" s="70" t="s">
        <v>35</v>
      </c>
      <c r="B33" s="71"/>
      <c r="C33" s="123"/>
      <c r="D33" s="185" t="s">
        <v>2</v>
      </c>
      <c r="E33" s="186" t="s">
        <v>37</v>
      </c>
      <c r="F33" s="204"/>
      <c r="G33" s="185" t="s">
        <v>2</v>
      </c>
      <c r="H33" s="186" t="s">
        <v>46</v>
      </c>
      <c r="I33" s="79"/>
      <c r="J33" s="186" t="s">
        <v>47</v>
      </c>
      <c r="K33" s="78" t="s">
        <v>48</v>
      </c>
      <c r="L33" s="30"/>
      <c r="M33" s="263"/>
      <c r="N33" s="262"/>
      <c r="O33" s="170"/>
      <c r="P33" s="179"/>
      <c r="Q33" s="179"/>
      <c r="R33" s="180"/>
      <c r="S33" s="170"/>
    </row>
    <row r="34" spans="1:19" ht="12.75">
      <c r="A34" s="155" t="s">
        <v>36</v>
      </c>
      <c r="B34" s="156"/>
      <c r="C34" s="157"/>
      <c r="D34" s="187"/>
      <c r="E34" s="286"/>
      <c r="F34" s="286"/>
      <c r="G34" s="198" t="s">
        <v>3</v>
      </c>
      <c r="H34" s="156"/>
      <c r="I34" s="188"/>
      <c r="J34" s="199"/>
      <c r="K34" s="153" t="s">
        <v>38</v>
      </c>
      <c r="L34" s="205"/>
      <c r="M34" s="193"/>
      <c r="O34" s="170"/>
      <c r="P34" s="181"/>
      <c r="Q34" s="181"/>
      <c r="R34" s="182"/>
      <c r="S34" s="170"/>
    </row>
    <row r="35" spans="1:19" ht="12.75">
      <c r="A35" s="158" t="s">
        <v>45</v>
      </c>
      <c r="B35" s="77"/>
      <c r="C35" s="159"/>
      <c r="D35" s="190"/>
      <c r="E35" s="285"/>
      <c r="F35" s="285"/>
      <c r="G35" s="200" t="s">
        <v>4</v>
      </c>
      <c r="H35" s="191"/>
      <c r="I35" s="192"/>
      <c r="J35" s="42"/>
      <c r="K35" s="202"/>
      <c r="L35" s="151"/>
      <c r="M35" s="197"/>
      <c r="O35" s="170"/>
      <c r="P35" s="182"/>
      <c r="Q35" s="183"/>
      <c r="R35" s="182"/>
      <c r="S35" s="170"/>
    </row>
    <row r="36" spans="1:19" ht="12.75">
      <c r="A36" s="90"/>
      <c r="B36" s="91"/>
      <c r="C36" s="92"/>
      <c r="D36" s="190"/>
      <c r="E36" s="194"/>
      <c r="F36" s="195"/>
      <c r="G36" s="200" t="s">
        <v>5</v>
      </c>
      <c r="H36" s="191"/>
      <c r="I36" s="192"/>
      <c r="J36" s="42"/>
      <c r="K36" s="153" t="s">
        <v>39</v>
      </c>
      <c r="L36" s="205"/>
      <c r="M36" s="189"/>
      <c r="O36" s="170"/>
      <c r="P36" s="181"/>
      <c r="Q36" s="181"/>
      <c r="R36" s="182"/>
      <c r="S36" s="170"/>
    </row>
    <row r="37" spans="1:19" ht="12.75">
      <c r="A37" s="72"/>
      <c r="B37" s="121"/>
      <c r="C37" s="73"/>
      <c r="D37" s="190"/>
      <c r="E37" s="194"/>
      <c r="F37" s="195"/>
      <c r="G37" s="200" t="s">
        <v>6</v>
      </c>
      <c r="H37" s="191"/>
      <c r="I37" s="192"/>
      <c r="J37" s="42"/>
      <c r="K37" s="203"/>
      <c r="L37" s="195"/>
      <c r="M37" s="193"/>
      <c r="O37" s="170"/>
      <c r="P37" s="182"/>
      <c r="Q37" s="183"/>
      <c r="R37" s="182"/>
      <c r="S37" s="170"/>
    </row>
    <row r="38" spans="1:19" ht="12.75">
      <c r="A38" s="81"/>
      <c r="B38" s="93"/>
      <c r="C38" s="122"/>
      <c r="D38" s="190"/>
      <c r="E38" s="194"/>
      <c r="F38" s="195"/>
      <c r="G38" s="200" t="s">
        <v>7</v>
      </c>
      <c r="H38" s="191"/>
      <c r="I38" s="192"/>
      <c r="J38" s="42"/>
      <c r="K38" s="158"/>
      <c r="L38" s="151"/>
      <c r="M38" s="197"/>
      <c r="O38" s="170"/>
      <c r="P38" s="182"/>
      <c r="Q38" s="183"/>
      <c r="R38" s="182"/>
      <c r="S38" s="170"/>
    </row>
    <row r="39" spans="1:19" ht="12.75">
      <c r="A39" s="82"/>
      <c r="B39" s="96"/>
      <c r="C39" s="73"/>
      <c r="D39" s="190"/>
      <c r="E39" s="194"/>
      <c r="F39" s="195"/>
      <c r="G39" s="200" t="s">
        <v>8</v>
      </c>
      <c r="H39" s="191"/>
      <c r="I39" s="192"/>
      <c r="J39" s="42"/>
      <c r="K39" s="153" t="s">
        <v>28</v>
      </c>
      <c r="L39" s="205"/>
      <c r="M39" s="189"/>
      <c r="O39" s="170"/>
      <c r="P39" s="181"/>
      <c r="Q39" s="181"/>
      <c r="R39" s="182"/>
      <c r="S39" s="170"/>
    </row>
    <row r="40" spans="1:19" ht="12.75">
      <c r="A40" s="82"/>
      <c r="B40" s="96"/>
      <c r="C40" s="88"/>
      <c r="D40" s="190"/>
      <c r="E40" s="194"/>
      <c r="F40" s="195"/>
      <c r="G40" s="200" t="s">
        <v>9</v>
      </c>
      <c r="H40" s="191"/>
      <c r="I40" s="192"/>
      <c r="J40" s="42"/>
      <c r="K40" s="203"/>
      <c r="L40" s="195"/>
      <c r="M40" s="193"/>
      <c r="O40" s="170"/>
      <c r="P40" s="182"/>
      <c r="Q40" s="183"/>
      <c r="R40" s="182"/>
      <c r="S40" s="170"/>
    </row>
    <row r="41" spans="1:19" ht="12.75">
      <c r="A41" s="83"/>
      <c r="B41" s="80"/>
      <c r="C41" s="89"/>
      <c r="D41" s="196"/>
      <c r="E41" s="74"/>
      <c r="F41" s="151"/>
      <c r="G41" s="201" t="s">
        <v>10</v>
      </c>
      <c r="H41" s="77"/>
      <c r="I41" s="154"/>
      <c r="J41" s="75"/>
      <c r="K41" s="158" t="str">
        <f>L4</f>
        <v>Zuborné Pázmándy Katalin</v>
      </c>
      <c r="L41" s="151"/>
      <c r="M41" s="197"/>
      <c r="O41" s="170"/>
      <c r="P41" s="182"/>
      <c r="Q41" s="183"/>
      <c r="R41" s="184"/>
      <c r="S41" s="170"/>
    </row>
    <row r="42" spans="15:19" ht="12.75">
      <c r="O42" s="170"/>
      <c r="P42" s="170"/>
      <c r="Q42" s="170"/>
      <c r="R42" s="170"/>
      <c r="S42" s="170"/>
    </row>
    <row r="43" spans="15:19" ht="12.75">
      <c r="O43" s="170"/>
      <c r="P43" s="170"/>
      <c r="Q43" s="170"/>
      <c r="R43" s="170"/>
      <c r="S43" s="17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2020-08-09T13:34:48Z</dcterms:modified>
  <cp:category>Forms</cp:category>
  <cp:version/>
  <cp:contentType/>
  <cp:contentStatus/>
</cp:coreProperties>
</file>