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7"/>
  </bookViews>
  <sheets>
    <sheet name="Altalanos" sheetId="1" r:id="rId1"/>
    <sheet name="Birók" sheetId="2" r:id="rId2"/>
    <sheet name="110elő" sheetId="3" r:id="rId3"/>
    <sheet name="Np110-" sheetId="4" r:id="rId4"/>
    <sheet name="120elő" sheetId="5" r:id="rId5"/>
    <sheet name="Np120-" sheetId="6" r:id="rId6"/>
    <sheet name="130elő" sheetId="7" r:id="rId7"/>
    <sheet name="Np130+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'110elő'!$1:$5</definedName>
    <definedName name="_xlnm.Print_Titles" localSheetId="4">'120elő'!$1:$5</definedName>
    <definedName name="_xlnm.Print_Titles" localSheetId="6">'130elő'!$1:$5</definedName>
    <definedName name="_xlnm.Print_Area" localSheetId="2">'110elő'!$A$1:$P$87</definedName>
    <definedName name="_xlnm.Print_Area" localSheetId="4">'120elő'!$A$1:$P$87</definedName>
    <definedName name="_xlnm.Print_Area" localSheetId="6">'130elő'!$A$1:$P$87</definedName>
    <definedName name="_xlnm.Print_Area" localSheetId="1">'Birók'!$A$1:$N$29</definedName>
    <definedName name="_xlnm.Print_Area" localSheetId="3">'Np110-'!$A$1:$M$47</definedName>
    <definedName name="_xlnm.Print_Area" localSheetId="5">'Np120-'!$A$1:$M$44</definedName>
    <definedName name="_xlnm.Print_Area" localSheetId="7">'Np130+'!$A$1:$M$44</definedName>
  </definedNames>
  <calcPr fullCalcOnLoad="1"/>
</workbook>
</file>

<file path=xl/sharedStrings.xml><?xml version="1.0" encoding="utf-8"?>
<sst xmlns="http://schemas.openxmlformats.org/spreadsheetml/2006/main" count="406" uniqueCount="186">
  <si>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</si>
  <si>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</si>
  <si>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</si>
  <si>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</si>
  <si>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</si>
  <si>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</si>
  <si>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</si>
  <si>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</si>
  <si>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</si>
  <si>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</si>
  <si>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</si>
  <si>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</si>
  <si>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</si>
  <si>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</si>
  <si>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</si>
  <si>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</si>
  <si>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</si>
  <si>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</si>
  <si>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</si>
  <si>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</si>
  <si>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</si>
  <si>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</si>
  <si>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</si>
  <si>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</si>
  <si>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</si>
  <si>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</si>
  <si>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</si>
  <si>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</si>
  <si>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</si>
  <si>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</si>
  <si>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</si>
  <si>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</si>
  <si>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</si>
  <si>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</si>
  <si>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</si>
  <si>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</si>
  <si>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</si>
  <si>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</si>
  <si>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</si>
  <si>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</si>
  <si>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</si>
  <si>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</si>
  <si>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</si>
  <si>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</si>
  <si>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</si>
  <si>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</si>
  <si>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</si>
  <si>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</si>
  <si>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</si>
  <si>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</si>
  <si>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</si>
  <si>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</si>
  <si>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</si>
  <si>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</si>
  <si>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</si>
  <si>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</si>
  <si>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</si>
  <si>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</si>
  <si>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</si>
  <si>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</si>
  <si>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</si>
  <si>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</si>
  <si>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</si>
  <si>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</si>
  <si>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</si>
  <si>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</si>
  <si>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</si>
  <si>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</si>
  <si>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</si>
  <si>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</si>
  <si>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</si>
  <si>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</si>
  <si>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</si>
  <si>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</si>
  <si>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</si>
  <si>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</si>
  <si>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</si>
  <si>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</si>
  <si>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</si>
  <si>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</si>
  <si>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</si>
  <si>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</si>
  <si>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</si>
  <si>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</si>
  <si>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</si>
  <si>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Budapest Szenior</t>
  </si>
  <si>
    <t>2020.07.10-12.</t>
  </si>
  <si>
    <t>Budapest</t>
  </si>
  <si>
    <t>Kádár László</t>
  </si>
  <si>
    <t>BTSZ</t>
  </si>
  <si>
    <t>Miklósi Zsoltné</t>
  </si>
  <si>
    <t>Simon</t>
  </si>
  <si>
    <t>Mária</t>
  </si>
  <si>
    <t>Szabó</t>
  </si>
  <si>
    <t>Zsófi</t>
  </si>
  <si>
    <t>Pintér</t>
  </si>
  <si>
    <t>Nóra</t>
  </si>
  <si>
    <t>Póka</t>
  </si>
  <si>
    <t>Ágnes</t>
  </si>
  <si>
    <t>130+</t>
  </si>
  <si>
    <t xml:space="preserve">Marosi </t>
  </si>
  <si>
    <t>530402</t>
  </si>
  <si>
    <t>Michelberger</t>
  </si>
  <si>
    <t>Ottilia</t>
  </si>
  <si>
    <t>500620</t>
  </si>
  <si>
    <t xml:space="preserve">Szállási </t>
  </si>
  <si>
    <t>Edit</t>
  </si>
  <si>
    <t xml:space="preserve">Pintér </t>
  </si>
  <si>
    <t>Zsuzsa</t>
  </si>
  <si>
    <t>541205</t>
  </si>
  <si>
    <t>600227</t>
  </si>
  <si>
    <t xml:space="preserve">Barsi </t>
  </si>
  <si>
    <t>Tünde</t>
  </si>
  <si>
    <t>Döbrei</t>
  </si>
  <si>
    <t>Éva</t>
  </si>
  <si>
    <t>Gremsperger</t>
  </si>
  <si>
    <t>Júlia</t>
  </si>
  <si>
    <t>Erzsébet</t>
  </si>
  <si>
    <t>Mihalicza</t>
  </si>
  <si>
    <t>Lanstiák</t>
  </si>
  <si>
    <t>Kiss</t>
  </si>
  <si>
    <t>Orbán</t>
  </si>
  <si>
    <t>480814</t>
  </si>
  <si>
    <t>Wu Xiaoping</t>
  </si>
  <si>
    <t>Tóth</t>
  </si>
  <si>
    <t>Ildikó</t>
  </si>
  <si>
    <t>Boros</t>
  </si>
  <si>
    <t>Zsuzsanna</t>
  </si>
  <si>
    <t>Miklósi</t>
  </si>
  <si>
    <t>Melitta</t>
  </si>
  <si>
    <t>Göböl</t>
  </si>
  <si>
    <t>Edina</t>
  </si>
  <si>
    <t>Sápi</t>
  </si>
  <si>
    <t>Zsófia</t>
  </si>
  <si>
    <t>Morhardt</t>
  </si>
  <si>
    <t>Vera</t>
  </si>
  <si>
    <t>Deáki</t>
  </si>
  <si>
    <t>Mónika</t>
  </si>
  <si>
    <t xml:space="preserve">Gyimesi </t>
  </si>
  <si>
    <t>Katalin</t>
  </si>
  <si>
    <t>Balta</t>
  </si>
  <si>
    <t>Rózsa</t>
  </si>
  <si>
    <t>Bruckner</t>
  </si>
  <si>
    <t>Judit</t>
  </si>
  <si>
    <t>640523</t>
  </si>
  <si>
    <t>681223</t>
  </si>
  <si>
    <t>110-</t>
  </si>
  <si>
    <t>120-</t>
  </si>
  <si>
    <t>Női páros 110-</t>
  </si>
  <si>
    <t>Női páros 120-</t>
  </si>
  <si>
    <t>Női Páros 130+</t>
  </si>
  <si>
    <t>4/8</t>
  </si>
  <si>
    <t>3/8</t>
  </si>
  <si>
    <t>8/4</t>
  </si>
  <si>
    <t>8/3</t>
  </si>
  <si>
    <t>8/2</t>
  </si>
  <si>
    <t>8/9</t>
  </si>
  <si>
    <t>0/8</t>
  </si>
  <si>
    <t>2/8</t>
  </si>
  <si>
    <t>9/8</t>
  </si>
  <si>
    <t>8/0</t>
  </si>
  <si>
    <t>2/3 jn v</t>
  </si>
  <si>
    <t>3/2 jn ny</t>
  </si>
  <si>
    <t>jn</t>
  </si>
  <si>
    <t>6/1</t>
  </si>
  <si>
    <t>1/6</t>
  </si>
  <si>
    <t>6/3</t>
  </si>
  <si>
    <t>3/6</t>
  </si>
  <si>
    <t>6/7</t>
  </si>
  <si>
    <t>7/6</t>
  </si>
  <si>
    <t>jn ny</t>
  </si>
  <si>
    <t>820930</t>
  </si>
  <si>
    <t>780506</t>
  </si>
  <si>
    <t>700924</t>
  </si>
  <si>
    <t>590925</t>
  </si>
  <si>
    <t>630924</t>
  </si>
  <si>
    <t>490416</t>
  </si>
  <si>
    <t>521207</t>
  </si>
  <si>
    <t>450227</t>
  </si>
  <si>
    <t>500619</t>
  </si>
  <si>
    <t>I.</t>
  </si>
  <si>
    <t>III.</t>
  </si>
  <si>
    <t>II.</t>
  </si>
  <si>
    <t>V.</t>
  </si>
  <si>
    <t>IV.</t>
  </si>
  <si>
    <t>X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</si>
</sst>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$&quot;* #,##0.00_-;\-&quot;$&quot;* #,##0.00_-;_-&quot;$&quot;* &quot;-&quot;??_-;_-@_-"/>
    <numFmt numFmtId="165" formatCode="d\-mmm\-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sz val="10"/>
      <color indexed="8"/>
      <name val="HelveticaNeue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HelveticaNeue"/>
      <family val="0"/>
    </font>
    <font>
      <sz val="10"/>
      <color rgb="FF222222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6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6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5" fillId="33" borderId="13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8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6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7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40" fillId="39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2" fillId="33" borderId="0" xfId="43" applyFill="1" applyBorder="1" applyAlignment="1">
      <alignment/>
    </xf>
    <xf numFmtId="49" fontId="35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10" fillId="35" borderId="31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77" fillId="0" borderId="20" xfId="0" applyFont="1" applyBorder="1" applyAlignment="1">
      <alignment/>
    </xf>
    <xf numFmtId="0" fontId="78" fillId="0" borderId="20" xfId="0" applyFont="1" applyBorder="1" applyAlignment="1">
      <alignment/>
    </xf>
    <xf numFmtId="49" fontId="0" fillId="37" borderId="0" xfId="0" applyNumberFormat="1" applyFill="1" applyAlignment="1">
      <alignment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48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49" fontId="0" fillId="41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0" fontId="8" fillId="37" borderId="36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37" borderId="16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79" fillId="37" borderId="0" xfId="0" applyFont="1" applyFill="1" applyAlignment="1">
      <alignment horizontal="center" vertical="center"/>
    </xf>
    <xf numFmtId="0" fontId="79" fillId="37" borderId="37" xfId="0" applyFont="1" applyFill="1" applyBorder="1" applyAlignment="1">
      <alignment horizontal="center" vertical="center"/>
    </xf>
    <xf numFmtId="0" fontId="79" fillId="37" borderId="0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/>
    </xf>
    <xf numFmtId="0" fontId="0" fillId="37" borderId="0" xfId="0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9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B14" sqref="B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6" t="s">
        <v>76</v>
      </c>
      <c r="B1" s="3"/>
      <c r="C1" s="3"/>
      <c r="D1" s="137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0" t="s">
        <v>8</v>
      </c>
      <c r="B5" s="20"/>
      <c r="C5" s="20"/>
      <c r="D5" s="20"/>
      <c r="E5" s="260"/>
      <c r="F5" s="22"/>
      <c r="G5" s="23"/>
    </row>
    <row r="6" spans="1:7" s="2" customFormat="1" ht="26.25">
      <c r="A6" s="274" t="s">
        <v>85</v>
      </c>
      <c r="B6" s="261"/>
      <c r="C6" s="24"/>
      <c r="D6" s="25"/>
      <c r="E6" s="26"/>
      <c r="F6" s="5"/>
      <c r="G6" s="5"/>
    </row>
    <row r="7" spans="1:7" s="18" customFormat="1" ht="15" customHeight="1">
      <c r="A7" s="258" t="s">
        <v>77</v>
      </c>
      <c r="B7" s="258" t="s">
        <v>78</v>
      </c>
      <c r="C7" s="258" t="s">
        <v>79</v>
      </c>
      <c r="D7" s="258" t="s">
        <v>80</v>
      </c>
      <c r="E7" s="258" t="s">
        <v>81</v>
      </c>
      <c r="F7" s="22"/>
      <c r="G7" s="23"/>
    </row>
    <row r="8" spans="1:7" s="2" customFormat="1" ht="16.5" customHeight="1">
      <c r="A8" s="164" t="s">
        <v>148</v>
      </c>
      <c r="B8" s="164" t="s">
        <v>149</v>
      </c>
      <c r="C8" s="164" t="s">
        <v>150</v>
      </c>
      <c r="D8" s="164"/>
      <c r="E8" s="164"/>
      <c r="F8" s="5"/>
      <c r="G8" s="5"/>
    </row>
    <row r="9" spans="1:7" s="2" customFormat="1" ht="15" customHeight="1">
      <c r="A9" s="150" t="s">
        <v>9</v>
      </c>
      <c r="B9" s="20"/>
      <c r="C9" s="151" t="s">
        <v>10</v>
      </c>
      <c r="D9" s="151"/>
      <c r="E9" s="152" t="s">
        <v>11</v>
      </c>
      <c r="F9" s="5"/>
      <c r="G9" s="5"/>
    </row>
    <row r="10" spans="1:7" s="2" customFormat="1" ht="12.75">
      <c r="A10" s="29" t="s">
        <v>86</v>
      </c>
      <c r="B10" s="30"/>
      <c r="C10" s="31" t="s">
        <v>87</v>
      </c>
      <c r="D10" s="151" t="s">
        <v>49</v>
      </c>
      <c r="E10" s="259" t="s">
        <v>88</v>
      </c>
      <c r="F10" s="5"/>
      <c r="G10" s="5"/>
    </row>
    <row r="11" spans="1:7" ht="12.75">
      <c r="A11" s="19"/>
      <c r="B11" s="20"/>
      <c r="C11" s="157" t="s">
        <v>47</v>
      </c>
      <c r="D11" s="157" t="s">
        <v>74</v>
      </c>
      <c r="E11" s="157" t="s">
        <v>75</v>
      </c>
      <c r="F11" s="34"/>
      <c r="G11" s="34"/>
    </row>
    <row r="12" spans="1:7" s="2" customFormat="1" ht="12.75">
      <c r="A12" s="138"/>
      <c r="B12" s="5"/>
      <c r="C12" s="165"/>
      <c r="D12" s="165" t="s">
        <v>89</v>
      </c>
      <c r="E12" s="165" t="s">
        <v>90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57"/>
      <c r="C17" s="139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Budapest Szenior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2020.07.10-12.</v>
      </c>
      <c r="B5" s="56" t="str">
        <f>Altalanos!$C$10</f>
        <v>Budapest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279" t="s">
        <v>14</v>
      </c>
      <c r="B6" s="279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0" t="s">
        <v>15</v>
      </c>
      <c r="B20" s="141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36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37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20" activePane="bottomLeft" state="frozen"/>
      <selection pane="topLeft" activeCell="C12" sqref="C12"/>
      <selection pane="bottomLeft" activeCell="K12" sqref="K1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Budapest Szenior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Női páros 110-</v>
      </c>
      <c r="B2" s="88" t="s">
        <v>31</v>
      </c>
      <c r="C2" s="88" t="str">
        <f>Altalanos!$A$8</f>
        <v>Női páros 110-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0" t="str">
        <f>Altalanos!$A$10</f>
        <v>2020.07.10-12.</v>
      </c>
      <c r="B5" s="280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Kádár László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1" t="s">
        <v>40</v>
      </c>
      <c r="C6" s="282"/>
      <c r="D6" s="282"/>
      <c r="E6" s="282"/>
      <c r="F6" s="282"/>
      <c r="G6" s="262"/>
      <c r="H6" s="283" t="s">
        <v>41</v>
      </c>
      <c r="I6" s="282"/>
      <c r="J6" s="282"/>
      <c r="K6" s="282"/>
      <c r="L6" s="284"/>
      <c r="M6" s="283" t="s">
        <v>42</v>
      </c>
      <c r="N6" s="282"/>
      <c r="O6" s="282"/>
      <c r="P6" s="284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5" t="s">
        <v>83</v>
      </c>
      <c r="G7" s="167" t="s">
        <v>82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84</v>
      </c>
      <c r="M7" s="98" t="s">
        <v>82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6">
        <v>1</v>
      </c>
      <c r="B8" s="171" t="s">
        <v>93</v>
      </c>
      <c r="C8" s="93" t="s">
        <v>94</v>
      </c>
      <c r="D8" s="94"/>
      <c r="E8" s="268"/>
      <c r="F8" s="101"/>
      <c r="G8" s="263"/>
      <c r="H8" s="168" t="s">
        <v>95</v>
      </c>
      <c r="I8" s="126" t="s">
        <v>96</v>
      </c>
      <c r="J8" s="94"/>
      <c r="K8" s="268"/>
      <c r="L8" s="101"/>
      <c r="M8" s="94" t="s">
        <v>146</v>
      </c>
      <c r="N8" s="95"/>
      <c r="O8" s="166"/>
      <c r="P8" s="95"/>
    </row>
    <row r="9" spans="1:16" s="11" customFormat="1" ht="18.75" customHeight="1">
      <c r="A9" s="267">
        <v>2</v>
      </c>
      <c r="B9" s="171" t="s">
        <v>128</v>
      </c>
      <c r="C9" s="93" t="s">
        <v>129</v>
      </c>
      <c r="D9" s="94"/>
      <c r="E9" s="268"/>
      <c r="F9" s="95"/>
      <c r="G9" s="263"/>
      <c r="H9" s="171" t="s">
        <v>130</v>
      </c>
      <c r="I9" s="93" t="s">
        <v>131</v>
      </c>
      <c r="J9" s="94"/>
      <c r="K9" s="268"/>
      <c r="L9" s="95"/>
      <c r="M9" s="94" t="s">
        <v>146</v>
      </c>
      <c r="N9" s="95"/>
      <c r="O9" s="166"/>
      <c r="P9" s="95"/>
    </row>
    <row r="10" spans="1:16" s="11" customFormat="1" ht="18.75" customHeight="1">
      <c r="A10" s="267">
        <v>3</v>
      </c>
      <c r="B10" s="171" t="s">
        <v>134</v>
      </c>
      <c r="C10" s="93" t="s">
        <v>135</v>
      </c>
      <c r="D10" s="94"/>
      <c r="E10" s="268"/>
      <c r="F10" s="95"/>
      <c r="G10" s="263"/>
      <c r="H10" s="171" t="s">
        <v>132</v>
      </c>
      <c r="I10" s="93" t="s">
        <v>133</v>
      </c>
      <c r="J10" s="94"/>
      <c r="K10" s="268"/>
      <c r="L10" s="95"/>
      <c r="M10" s="94" t="s">
        <v>146</v>
      </c>
      <c r="N10" s="95"/>
      <c r="O10" s="166"/>
      <c r="P10" s="95"/>
    </row>
    <row r="11" spans="1:16" s="11" customFormat="1" ht="18.75" customHeight="1">
      <c r="A11" s="267">
        <v>4</v>
      </c>
      <c r="B11" s="171" t="s">
        <v>136</v>
      </c>
      <c r="C11" s="93" t="s">
        <v>137</v>
      </c>
      <c r="D11" s="94"/>
      <c r="E11" s="268" t="s">
        <v>171</v>
      </c>
      <c r="F11" s="95"/>
      <c r="G11" s="263"/>
      <c r="H11" s="35" t="s">
        <v>138</v>
      </c>
      <c r="I11" s="93" t="s">
        <v>139</v>
      </c>
      <c r="J11" s="94"/>
      <c r="K11" s="270" t="s">
        <v>172</v>
      </c>
      <c r="L11" s="95"/>
      <c r="M11" s="94" t="s">
        <v>146</v>
      </c>
      <c r="N11" s="95"/>
      <c r="O11" s="166"/>
      <c r="P11" s="95"/>
    </row>
    <row r="12" spans="1:16" s="11" customFormat="1" ht="18.75" customHeight="1">
      <c r="A12" s="267">
        <v>5</v>
      </c>
      <c r="B12" s="171" t="s">
        <v>140</v>
      </c>
      <c r="C12" s="93" t="s">
        <v>141</v>
      </c>
      <c r="D12" s="94"/>
      <c r="E12" s="268"/>
      <c r="F12" s="95"/>
      <c r="G12" s="263"/>
      <c r="H12" s="171" t="s">
        <v>142</v>
      </c>
      <c r="I12" s="93" t="s">
        <v>143</v>
      </c>
      <c r="J12" s="94"/>
      <c r="K12" s="268" t="s">
        <v>173</v>
      </c>
      <c r="L12" s="95"/>
      <c r="M12" s="94" t="s">
        <v>146</v>
      </c>
      <c r="N12" s="95"/>
      <c r="O12" s="166"/>
      <c r="P12" s="95"/>
    </row>
    <row r="13" spans="1:16" s="11" customFormat="1" ht="18.75" customHeight="1">
      <c r="A13" s="267">
        <v>6</v>
      </c>
      <c r="N13" s="95"/>
      <c r="O13" s="166"/>
      <c r="P13" s="95"/>
    </row>
    <row r="14" spans="1:16" s="11" customFormat="1" ht="18.75" customHeight="1">
      <c r="A14" s="267">
        <v>7</v>
      </c>
      <c r="N14" s="95"/>
      <c r="O14" s="166"/>
      <c r="P14" s="95"/>
    </row>
    <row r="15" spans="1:16" s="11" customFormat="1" ht="18.75" customHeight="1">
      <c r="A15" s="267">
        <v>8</v>
      </c>
      <c r="N15" s="95"/>
      <c r="O15" s="166"/>
      <c r="P15" s="95"/>
    </row>
    <row r="16" spans="1:16" s="11" customFormat="1" ht="18.75" customHeight="1">
      <c r="A16" s="267">
        <v>9</v>
      </c>
      <c r="N16" s="127"/>
      <c r="O16" s="166"/>
      <c r="P16" s="95"/>
    </row>
    <row r="17" spans="1:16" s="11" customFormat="1" ht="18.75" customHeight="1">
      <c r="A17" s="267">
        <v>10</v>
      </c>
      <c r="N17" s="95"/>
      <c r="O17" s="166"/>
      <c r="P17" s="95"/>
    </row>
    <row r="18" spans="1:16" s="11" customFormat="1" ht="18.75" customHeight="1">
      <c r="A18" s="267">
        <v>11</v>
      </c>
      <c r="N18" s="95"/>
      <c r="O18" s="166"/>
      <c r="P18" s="95"/>
    </row>
    <row r="19" spans="1:16" s="11" customFormat="1" ht="18.75" customHeight="1">
      <c r="A19" s="267">
        <v>12</v>
      </c>
      <c r="N19" s="95"/>
      <c r="O19" s="166"/>
      <c r="P19" s="95"/>
    </row>
    <row r="20" spans="1:16" s="11" customFormat="1" ht="18.75" customHeight="1">
      <c r="A20" s="267">
        <v>13</v>
      </c>
      <c r="N20" s="95"/>
      <c r="O20" s="166"/>
      <c r="P20" s="95"/>
    </row>
    <row r="21" spans="1:16" s="11" customFormat="1" ht="18.75" customHeight="1">
      <c r="A21" s="267">
        <v>14</v>
      </c>
      <c r="B21" s="171"/>
      <c r="C21" s="93"/>
      <c r="D21" s="94"/>
      <c r="E21" s="268"/>
      <c r="F21" s="95"/>
      <c r="G21" s="263"/>
      <c r="H21" s="171"/>
      <c r="I21" s="93"/>
      <c r="J21" s="94"/>
      <c r="K21" s="268"/>
      <c r="L21" s="95"/>
      <c r="M21" s="94"/>
      <c r="N21" s="95"/>
      <c r="O21" s="166"/>
      <c r="P21" s="95"/>
    </row>
    <row r="22" spans="1:16" s="11" customFormat="1" ht="18.75" customHeight="1">
      <c r="A22" s="267">
        <v>15</v>
      </c>
      <c r="N22" s="95"/>
      <c r="O22" s="166"/>
      <c r="P22" s="95"/>
    </row>
    <row r="23" spans="1:16" s="11" customFormat="1" ht="18.75" customHeight="1">
      <c r="A23" s="170">
        <v>16</v>
      </c>
      <c r="B23" s="171"/>
      <c r="C23" s="93"/>
      <c r="D23" s="94"/>
      <c r="E23" s="268"/>
      <c r="F23" s="95"/>
      <c r="G23" s="263"/>
      <c r="H23" s="171"/>
      <c r="I23" s="93"/>
      <c r="J23" s="94"/>
      <c r="K23" s="268"/>
      <c r="L23" s="95"/>
      <c r="M23" s="94"/>
      <c r="N23" s="95"/>
      <c r="O23" s="166"/>
      <c r="P23" s="95"/>
    </row>
    <row r="24" spans="1:16" s="32" customFormat="1" ht="18.75" customHeight="1">
      <c r="A24" s="170">
        <v>17</v>
      </c>
      <c r="B24" s="171"/>
      <c r="C24" s="93"/>
      <c r="D24" s="94"/>
      <c r="E24" s="268"/>
      <c r="F24" s="95"/>
      <c r="G24" s="263"/>
      <c r="H24" s="171"/>
      <c r="I24" s="93"/>
      <c r="J24" s="94"/>
      <c r="K24" s="268"/>
      <c r="L24" s="95"/>
      <c r="M24" s="94"/>
      <c r="N24" s="95"/>
      <c r="O24" s="166"/>
      <c r="P24" s="95"/>
    </row>
    <row r="25" spans="1:16" s="32" customFormat="1" ht="18.75" customHeight="1">
      <c r="A25" s="170">
        <v>18</v>
      </c>
      <c r="B25" s="171"/>
      <c r="C25" s="93"/>
      <c r="D25" s="94"/>
      <c r="E25" s="268"/>
      <c r="F25" s="95"/>
      <c r="G25" s="263"/>
      <c r="H25" s="171"/>
      <c r="I25" s="93"/>
      <c r="J25" s="94"/>
      <c r="K25" s="268"/>
      <c r="L25" s="95"/>
      <c r="M25" s="94"/>
      <c r="N25" s="95"/>
      <c r="O25" s="166"/>
      <c r="P25" s="95"/>
    </row>
    <row r="26" spans="1:16" s="32" customFormat="1" ht="18.75" customHeight="1">
      <c r="A26" s="170">
        <v>19</v>
      </c>
      <c r="B26" s="171"/>
      <c r="C26" s="93"/>
      <c r="D26" s="94"/>
      <c r="E26" s="268"/>
      <c r="F26" s="95"/>
      <c r="G26" s="263"/>
      <c r="H26" s="171"/>
      <c r="I26" s="93"/>
      <c r="J26" s="94"/>
      <c r="K26" s="268"/>
      <c r="L26" s="95"/>
      <c r="M26" s="94"/>
      <c r="N26" s="95"/>
      <c r="O26" s="166"/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>
      <c r="A28" s="170">
        <v>21</v>
      </c>
      <c r="B28" s="171"/>
      <c r="C28" s="93"/>
      <c r="D28" s="94"/>
      <c r="E28" s="94"/>
      <c r="F28" s="101"/>
      <c r="G28" s="26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170"/>
      <c r="B29" s="171"/>
      <c r="C29" s="93"/>
      <c r="D29" s="94"/>
      <c r="E29" s="94"/>
      <c r="F29" s="101"/>
      <c r="G29" s="26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170"/>
      <c r="B30" s="171"/>
      <c r="C30" s="93"/>
      <c r="D30" s="94"/>
      <c r="E30" s="94"/>
      <c r="F30" s="101"/>
      <c r="G30" s="26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170"/>
      <c r="B31" s="171"/>
      <c r="C31" s="93"/>
      <c r="D31" s="94"/>
      <c r="E31" s="94"/>
      <c r="F31" s="101"/>
      <c r="G31" s="26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>
      <c r="A32" s="170"/>
      <c r="B32" s="171"/>
      <c r="C32" s="93"/>
      <c r="D32" s="94"/>
      <c r="E32" s="94"/>
      <c r="F32" s="101"/>
      <c r="G32" s="26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170"/>
      <c r="B33" s="171"/>
      <c r="C33" s="93"/>
      <c r="D33" s="94"/>
      <c r="E33" s="94"/>
      <c r="F33" s="101"/>
      <c r="G33" s="26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170"/>
      <c r="B34" s="171"/>
      <c r="C34" s="93"/>
      <c r="D34" s="94"/>
      <c r="E34" s="94"/>
      <c r="F34" s="101"/>
      <c r="G34" s="26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170"/>
      <c r="B35" s="171"/>
      <c r="C35" s="93"/>
      <c r="D35" s="94"/>
      <c r="E35" s="94"/>
      <c r="F35" s="101"/>
      <c r="G35" s="26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170"/>
      <c r="B36" s="171"/>
      <c r="C36" s="93"/>
      <c r="D36" s="94"/>
      <c r="E36" s="94"/>
      <c r="F36" s="101"/>
      <c r="G36" s="26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170"/>
      <c r="B37" s="171"/>
      <c r="C37" s="93"/>
      <c r="D37" s="94"/>
      <c r="E37" s="94"/>
      <c r="F37" s="101"/>
      <c r="G37" s="26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170"/>
      <c r="B38" s="171"/>
      <c r="C38" s="93"/>
      <c r="D38" s="94"/>
      <c r="E38" s="94"/>
      <c r="F38" s="101"/>
      <c r="G38" s="26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170"/>
      <c r="B39" s="171"/>
      <c r="C39" s="93"/>
      <c r="D39" s="94"/>
      <c r="E39" s="94"/>
      <c r="F39" s="101"/>
      <c r="G39" s="26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8"/>
      <c r="F56" s="95"/>
      <c r="G56" s="263"/>
      <c r="H56" s="171"/>
      <c r="I56" s="93"/>
      <c r="J56" s="94"/>
      <c r="K56" s="26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8"/>
      <c r="F58" s="95"/>
      <c r="G58" s="263"/>
      <c r="H58" s="171"/>
      <c r="I58" s="93"/>
      <c r="J58" s="94"/>
      <c r="K58" s="26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8"/>
      <c r="F59" s="95"/>
      <c r="G59" s="263"/>
      <c r="H59" s="171"/>
      <c r="I59" s="93"/>
      <c r="J59" s="94"/>
      <c r="K59" s="26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8"/>
      <c r="F60" s="95"/>
      <c r="G60" s="263"/>
      <c r="H60" s="171"/>
      <c r="I60" s="93"/>
      <c r="J60" s="94"/>
      <c r="K60" s="26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8"/>
      <c r="F61" s="95"/>
      <c r="G61" s="263"/>
      <c r="H61" s="171"/>
      <c r="I61" s="93"/>
      <c r="J61" s="94"/>
      <c r="K61" s="26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8"/>
      <c r="F62" s="95"/>
      <c r="G62" s="263"/>
      <c r="H62" s="171"/>
      <c r="I62" s="93"/>
      <c r="J62" s="94"/>
      <c r="K62" s="26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8"/>
      <c r="F63" s="95"/>
      <c r="G63" s="263"/>
      <c r="H63" s="171"/>
      <c r="I63" s="93"/>
      <c r="J63" s="94"/>
      <c r="K63" s="26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8"/>
      <c r="F64" s="95"/>
      <c r="G64" s="263"/>
      <c r="H64" s="171"/>
      <c r="I64" s="93"/>
      <c r="J64" s="94"/>
      <c r="K64" s="26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8"/>
      <c r="F65" s="95"/>
      <c r="G65" s="263"/>
      <c r="H65" s="171"/>
      <c r="I65" s="93"/>
      <c r="J65" s="94"/>
      <c r="K65" s="26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8"/>
      <c r="F66" s="95"/>
      <c r="G66" s="263"/>
      <c r="H66" s="171"/>
      <c r="I66" s="93"/>
      <c r="J66" s="94"/>
      <c r="K66" s="27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8"/>
      <c r="F67" s="95"/>
      <c r="G67" s="263"/>
      <c r="H67" s="171"/>
      <c r="I67" s="93"/>
      <c r="J67" s="94"/>
      <c r="K67" s="26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8"/>
      <c r="F68" s="95"/>
      <c r="G68" s="263"/>
      <c r="H68" s="171"/>
      <c r="I68" s="93"/>
      <c r="J68" s="94"/>
      <c r="K68" s="26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8"/>
      <c r="F69" s="95"/>
      <c r="G69" s="263"/>
      <c r="H69" s="171"/>
      <c r="I69" s="93"/>
      <c r="J69" s="94"/>
      <c r="K69" s="26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8"/>
      <c r="F70" s="95"/>
      <c r="G70" s="263"/>
      <c r="H70" s="171"/>
      <c r="I70" s="93"/>
      <c r="J70" s="94"/>
      <c r="K70" s="26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8"/>
      <c r="F71" s="95"/>
      <c r="G71" s="263"/>
      <c r="H71" s="171"/>
      <c r="I71" s="93"/>
      <c r="J71" s="94"/>
      <c r="K71" s="26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8"/>
      <c r="F73" s="95"/>
      <c r="G73" s="263"/>
      <c r="H73" s="171"/>
      <c r="I73" s="93"/>
      <c r="J73" s="94"/>
      <c r="K73" s="26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8"/>
      <c r="F74" s="95"/>
      <c r="G74" s="263"/>
      <c r="H74" s="171"/>
      <c r="I74" s="93"/>
      <c r="J74" s="94"/>
      <c r="K74" s="26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8"/>
      <c r="F75" s="95"/>
      <c r="G75" s="263"/>
      <c r="H75" s="171"/>
      <c r="I75" s="93"/>
      <c r="J75" s="94"/>
      <c r="K75" s="26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8"/>
      <c r="F76" s="95"/>
      <c r="G76" s="263"/>
      <c r="H76" s="171"/>
      <c r="I76" s="93"/>
      <c r="J76" s="94"/>
      <c r="K76" s="26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8"/>
      <c r="F77" s="95"/>
      <c r="G77" s="263"/>
      <c r="H77" s="171"/>
      <c r="I77" s="93"/>
      <c r="J77" s="94"/>
      <c r="K77" s="26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8"/>
      <c r="F78" s="95"/>
      <c r="G78" s="263"/>
      <c r="H78" s="171"/>
      <c r="I78" s="93"/>
      <c r="J78" s="94"/>
      <c r="K78" s="26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8"/>
      <c r="F79" s="95"/>
      <c r="G79" s="263"/>
      <c r="H79" s="171"/>
      <c r="I79" s="93"/>
      <c r="J79" s="94"/>
      <c r="K79" s="26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8"/>
      <c r="F80" s="95"/>
      <c r="G80" s="263"/>
      <c r="H80" s="171"/>
      <c r="I80" s="93"/>
      <c r="J80" s="94"/>
      <c r="K80" s="26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8"/>
      <c r="F81" s="95"/>
      <c r="G81" s="263"/>
      <c r="H81" s="171"/>
      <c r="I81" s="93"/>
      <c r="J81" s="94"/>
      <c r="K81" s="26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8"/>
      <c r="F82" s="95"/>
      <c r="G82" s="263"/>
      <c r="H82" s="171"/>
      <c r="I82" s="93"/>
      <c r="J82" s="94"/>
      <c r="K82" s="27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8"/>
      <c r="F83" s="95"/>
      <c r="G83" s="263"/>
      <c r="H83" s="171"/>
      <c r="I83" s="93"/>
      <c r="J83" s="94"/>
      <c r="K83" s="26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8"/>
      <c r="F84" s="95"/>
      <c r="G84" s="263"/>
      <c r="H84" s="171"/>
      <c r="I84" s="93"/>
      <c r="J84" s="94"/>
      <c r="K84" s="26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8"/>
      <c r="F85" s="95"/>
      <c r="G85" s="263"/>
      <c r="H85" s="171"/>
      <c r="I85" s="93"/>
      <c r="J85" s="94"/>
      <c r="K85" s="26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8"/>
      <c r="F86" s="95"/>
      <c r="G86" s="263"/>
      <c r="H86" s="171"/>
      <c r="I86" s="93"/>
      <c r="J86" s="94"/>
      <c r="K86" s="26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71"/>
      <c r="F87" s="272"/>
      <c r="G87" s="264"/>
      <c r="H87" s="172"/>
      <c r="I87" s="135"/>
      <c r="J87" s="169"/>
      <c r="K87" s="271"/>
      <c r="L87" s="27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4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6.25">
      <c r="A1" s="294" t="str">
        <f>Altalanos!$A$6</f>
        <v>Budapest Szenior</v>
      </c>
      <c r="B1" s="294"/>
      <c r="C1" s="294"/>
      <c r="D1" s="294"/>
      <c r="E1" s="294"/>
      <c r="F1" s="294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179" t="str">
        <f>Altalanos!$A$8</f>
        <v>Női páros 110-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07"/>
      <c r="R2" s="206"/>
      <c r="S2" s="205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08"/>
      <c r="R3" s="210"/>
      <c r="S3" s="205"/>
    </row>
    <row r="4" spans="1:19" ht="13.5" thickBot="1">
      <c r="A4" s="295" t="str">
        <f>Altalanos!$A$10</f>
        <v>2020.07.10-12.</v>
      </c>
      <c r="B4" s="295"/>
      <c r="C4" s="295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Kádár László</v>
      </c>
      <c r="M4" s="186"/>
      <c r="N4" s="211"/>
      <c r="O4" s="212"/>
      <c r="P4" s="251" t="s">
        <v>58</v>
      </c>
      <c r="Q4" s="252" t="s">
        <v>67</v>
      </c>
      <c r="R4" s="252" t="s">
        <v>63</v>
      </c>
      <c r="S4" s="205"/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53" t="s">
        <v>65</v>
      </c>
      <c r="Q5" s="254" t="s">
        <v>61</v>
      </c>
      <c r="R5" s="254" t="s">
        <v>68</v>
      </c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55" t="s">
        <v>66</v>
      </c>
      <c r="Q6" s="256" t="s">
        <v>69</v>
      </c>
      <c r="R6" s="256" t="s">
        <v>64</v>
      </c>
      <c r="S6" s="205"/>
    </row>
    <row r="7" spans="1:19" ht="12.75">
      <c r="A7" s="189"/>
      <c r="B7" s="189"/>
      <c r="C7" s="199">
        <f>IF($B8="","",VLOOKUP($B8,'110elő'!$A$7:$P$22,5))</f>
        <v>0</v>
      </c>
      <c r="D7" s="291">
        <f>IF($B8="","",VLOOKUP($B8,'110elő'!$A$7:$P$23,15))</f>
        <v>0</v>
      </c>
      <c r="E7" s="197" t="str">
        <f>UPPER(IF($B8="","",VLOOKUP($B8,'110elő'!$A$7:$P$22,2)))</f>
        <v>SZABÓ</v>
      </c>
      <c r="F7" s="200"/>
      <c r="G7" s="197" t="str">
        <f>IF($B8="","",VLOOKUP($B8,'110elő'!$A$7:$P$22,3))</f>
        <v>Zsófi</v>
      </c>
      <c r="H7" s="200"/>
      <c r="I7" s="197">
        <f>IF($B8="","",VLOOKUP($B8,'110elő'!$A$7:$P$22,4))</f>
        <v>0</v>
      </c>
      <c r="J7" s="189"/>
      <c r="K7" s="189"/>
      <c r="L7" s="301">
        <v>200</v>
      </c>
      <c r="M7" s="189"/>
      <c r="N7" s="205"/>
      <c r="O7" s="205"/>
      <c r="P7" s="251" t="s">
        <v>72</v>
      </c>
      <c r="Q7" s="252" t="s">
        <v>60</v>
      </c>
      <c r="R7" s="252" t="s">
        <v>70</v>
      </c>
      <c r="S7" s="205"/>
    </row>
    <row r="8" spans="1:19" ht="12.75">
      <c r="A8" s="213" t="s">
        <v>50</v>
      </c>
      <c r="B8" s="244">
        <v>1</v>
      </c>
      <c r="C8" s="199">
        <f>IF($B8="","",VLOOKUP($B8,'110elő'!$A$7:$P$22,11))</f>
        <v>0</v>
      </c>
      <c r="D8" s="292"/>
      <c r="E8" s="197" t="str">
        <f>UPPER(IF($B8="","",VLOOKUP($B8,'110elő'!$A$7:$P$22,8)))</f>
        <v>PINTÉR</v>
      </c>
      <c r="F8" s="200"/>
      <c r="G8" s="197" t="str">
        <f>IF($B8="","",VLOOKUP($B8,'110elő'!$A$7:$P$22,9))</f>
        <v>Nóra</v>
      </c>
      <c r="H8" s="200"/>
      <c r="I8" s="197">
        <f>IF($B8="","",VLOOKUP($B8,'110elő'!$A$7:$P$22,10))</f>
        <v>0</v>
      </c>
      <c r="J8" s="189"/>
      <c r="K8" s="299" t="s">
        <v>180</v>
      </c>
      <c r="L8" s="302">
        <v>200</v>
      </c>
      <c r="M8" s="230"/>
      <c r="N8" s="205"/>
      <c r="O8" s="205"/>
      <c r="P8" s="253" t="s">
        <v>73</v>
      </c>
      <c r="Q8" s="254" t="s">
        <v>62</v>
      </c>
      <c r="R8" s="254" t="s">
        <v>71</v>
      </c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300"/>
      <c r="L9" s="303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>
        <f>IF($B11="","",VLOOKUP($B11,'110elő'!$A$7:$P$22,5))</f>
        <v>0</v>
      </c>
      <c r="D10" s="291">
        <f>IF($B11="","",VLOOKUP($B11,'110elő'!$A$7:$P$23,15))</f>
        <v>0</v>
      </c>
      <c r="E10" s="197" t="str">
        <f>UPPER(IF($B11="","",VLOOKUP($B11,'110elő'!$A$7:$P$22,2)))</f>
        <v>MIKLÓSI</v>
      </c>
      <c r="F10" s="200"/>
      <c r="G10" s="197" t="str">
        <f>IF($B11="","",VLOOKUP($B11,'110elő'!$A$7:$P$22,3))</f>
        <v>Melitta</v>
      </c>
      <c r="H10" s="200"/>
      <c r="I10" s="197">
        <f>IF($B11="","",VLOOKUP($B11,'110elő'!$A$7:$P$22,4))</f>
        <v>0</v>
      </c>
      <c r="J10" s="189"/>
      <c r="K10" s="213"/>
      <c r="L10" s="301">
        <v>60</v>
      </c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2</v>
      </c>
      <c r="C11" s="199">
        <f>IF($B11="","",VLOOKUP($B11,'110elő'!$A$7:$P$22,11))</f>
        <v>0</v>
      </c>
      <c r="D11" s="292"/>
      <c r="E11" s="197" t="str">
        <f>UPPER(IF($B11="","",VLOOKUP($B11,'110elő'!$A$7:$P$22,8)))</f>
        <v>GÖBÖL</v>
      </c>
      <c r="F11" s="200"/>
      <c r="G11" s="197" t="str">
        <f>IF($B11="","",VLOOKUP($B11,'110elő'!$A$7:$P$22,9))</f>
        <v>Edina</v>
      </c>
      <c r="H11" s="200"/>
      <c r="I11" s="197">
        <f>IF($B11="","",VLOOKUP($B11,'110elő'!$A$7:$P$22,10))</f>
        <v>0</v>
      </c>
      <c r="J11" s="189"/>
      <c r="K11" s="299" t="s">
        <v>183</v>
      </c>
      <c r="L11" s="302">
        <v>60</v>
      </c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300"/>
      <c r="L12" s="303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>
        <f>IF($B14="","",VLOOKUP($B14,'110elő'!$A$7:$P$22,5))</f>
        <v>0</v>
      </c>
      <c r="D13" s="291">
        <f>IF($B14="","",VLOOKUP($B14,'110elő'!$A$7:$P$23,15))</f>
        <v>0</v>
      </c>
      <c r="E13" s="197" t="str">
        <f>UPPER(IF($B14="","",VLOOKUP($B14,'110elő'!$A$7:$P$22,2)))</f>
        <v>MORHARDT</v>
      </c>
      <c r="F13" s="200"/>
      <c r="G13" s="197" t="str">
        <f>IF($B14="","",VLOOKUP($B14,'110elő'!$A$7:$P$22,3))</f>
        <v>Vera</v>
      </c>
      <c r="H13" s="200"/>
      <c r="I13" s="197">
        <f>IF($B14="","",VLOOKUP($B14,'110elő'!$A$7:$P$22,4))</f>
        <v>0</v>
      </c>
      <c r="J13" s="189"/>
      <c r="K13" s="213"/>
      <c r="L13" s="301">
        <v>90</v>
      </c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3</v>
      </c>
      <c r="C14" s="199">
        <f>IF($B14="","",VLOOKUP($B14,'110elő'!$A$7:$P$22,11))</f>
        <v>0</v>
      </c>
      <c r="D14" s="292"/>
      <c r="E14" s="197" t="str">
        <f>UPPER(IF($B14="","",VLOOKUP($B14,'110elő'!$A$7:$P$22,8)))</f>
        <v>SÁPI</v>
      </c>
      <c r="F14" s="200"/>
      <c r="G14" s="197" t="str">
        <f>IF($B14="","",VLOOKUP($B14,'110elő'!$A$7:$P$22,9))</f>
        <v>Zsófia</v>
      </c>
      <c r="H14" s="200"/>
      <c r="I14" s="197">
        <f>IF($B14="","",VLOOKUP($B14,'110elő'!$A$7:$P$22,10))</f>
        <v>0</v>
      </c>
      <c r="J14" s="189"/>
      <c r="K14" s="299" t="s">
        <v>184</v>
      </c>
      <c r="L14" s="302">
        <v>90</v>
      </c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300"/>
      <c r="L15" s="303"/>
      <c r="M15" s="189"/>
    </row>
    <row r="16" spans="1:13" ht="12.75">
      <c r="A16" s="213"/>
      <c r="B16" s="245"/>
      <c r="C16" s="199" t="str">
        <f>IF($B17="","",VLOOKUP($B17,'110elő'!$A$7:$P$22,5))</f>
        <v>820930</v>
      </c>
      <c r="D16" s="291">
        <f>IF($B17="","",VLOOKUP($B17,'110elő'!$A$7:$P$23,15))</f>
        <v>0</v>
      </c>
      <c r="E16" s="197" t="str">
        <f>UPPER(IF($B17="","",VLOOKUP($B17,'110elő'!$A$7:$P$22,2)))</f>
        <v>DEÁKI</v>
      </c>
      <c r="F16" s="200"/>
      <c r="G16" s="197" t="str">
        <f>IF($B17="","",VLOOKUP($B17,'110elő'!$A$7:$P$22,3))</f>
        <v>Mónika</v>
      </c>
      <c r="H16" s="200"/>
      <c r="I16" s="197">
        <f>IF($B17="","",VLOOKUP($B17,'110elő'!$A$7:$P$22,4))</f>
        <v>0</v>
      </c>
      <c r="J16" s="189"/>
      <c r="K16" s="213"/>
      <c r="L16" s="301">
        <v>90</v>
      </c>
      <c r="M16" s="189"/>
    </row>
    <row r="17" spans="1:13" ht="12.75">
      <c r="A17" s="213" t="s">
        <v>56</v>
      </c>
      <c r="B17" s="244">
        <v>4</v>
      </c>
      <c r="C17" s="199" t="str">
        <f>IF($B17="","",VLOOKUP($B17,'110elő'!$A$7:$P$22,11))</f>
        <v>780506</v>
      </c>
      <c r="D17" s="292"/>
      <c r="E17" s="197" t="str">
        <f>UPPER(IF($B17="","",VLOOKUP($B17,'110elő'!$A$7:$P$22,8)))</f>
        <v>GYIMESI </v>
      </c>
      <c r="F17" s="200"/>
      <c r="G17" s="197" t="str">
        <f>IF($B17="","",VLOOKUP($B17,'110elő'!$A$7:$P$22,9))</f>
        <v>Katalin</v>
      </c>
      <c r="H17" s="200"/>
      <c r="I17" s="197">
        <f>IF($B17="","",VLOOKUP($B17,'110elő'!$A$7:$P$22,10))</f>
        <v>0</v>
      </c>
      <c r="J17" s="189"/>
      <c r="K17" s="299" t="s">
        <v>181</v>
      </c>
      <c r="L17" s="302">
        <v>90</v>
      </c>
      <c r="M17" s="189"/>
    </row>
    <row r="18" spans="1:13" ht="12.75">
      <c r="A18" s="213"/>
      <c r="B18" s="245"/>
      <c r="C18" s="247"/>
      <c r="D18" s="247"/>
      <c r="E18" s="248"/>
      <c r="F18" s="249"/>
      <c r="G18" s="248"/>
      <c r="H18" s="249"/>
      <c r="I18" s="248"/>
      <c r="J18" s="189"/>
      <c r="K18" s="300"/>
      <c r="L18" s="303"/>
      <c r="M18" s="189"/>
    </row>
    <row r="19" spans="1:13" ht="12.75">
      <c r="A19" s="213"/>
      <c r="B19" s="245"/>
      <c r="C19" s="199">
        <f>IF($B20="","",VLOOKUP($B20,'110elő'!$A$7:$P$22,5))</f>
        <v>0</v>
      </c>
      <c r="D19" s="291">
        <f>IF($B20="","",VLOOKUP($B20,'110elő'!$A$7:$P$23,15))</f>
        <v>0</v>
      </c>
      <c r="E19" s="197" t="str">
        <f>UPPER(IF($B20="","",VLOOKUP($B20,'110elő'!$A$7:$P$22,2)))</f>
        <v>BALTA</v>
      </c>
      <c r="F19" s="200"/>
      <c r="G19" s="197" t="str">
        <f>IF($B20="","",VLOOKUP($B20,'110elő'!$A$7:$P$22,3))</f>
        <v>Rózsa</v>
      </c>
      <c r="H19" s="200"/>
      <c r="I19" s="197">
        <f>IF($B20="","",VLOOKUP($B20,'110elő'!$A$7:$P$22,4))</f>
        <v>0</v>
      </c>
      <c r="J19" s="189"/>
      <c r="K19" s="213"/>
      <c r="L19" s="301">
        <v>140</v>
      </c>
      <c r="M19" s="189"/>
    </row>
    <row r="20" spans="1:13" ht="12.75">
      <c r="A20" s="213" t="s">
        <v>57</v>
      </c>
      <c r="B20" s="244">
        <v>5</v>
      </c>
      <c r="C20" s="199" t="str">
        <f>IF($B20="","",VLOOKUP($B20,'110elő'!$A$7:$P$22,11))</f>
        <v>700924</v>
      </c>
      <c r="D20" s="292"/>
      <c r="E20" s="197" t="str">
        <f>UPPER(IF($B20="","",VLOOKUP($B20,'110elő'!$A$7:$P$22,8)))</f>
        <v>BRUCKNER</v>
      </c>
      <c r="F20" s="200"/>
      <c r="G20" s="197" t="str">
        <f>IF($B20="","",VLOOKUP($B20,'110elő'!$A$7:$P$22,9))</f>
        <v>Judit</v>
      </c>
      <c r="H20" s="200"/>
      <c r="I20" s="197">
        <f>IF($B20="","",VLOOKUP($B20,'110elő'!$A$7:$P$22,10))</f>
        <v>0</v>
      </c>
      <c r="J20" s="189"/>
      <c r="K20" s="299" t="s">
        <v>182</v>
      </c>
      <c r="L20" s="302">
        <v>140</v>
      </c>
      <c r="M20" s="189"/>
    </row>
    <row r="21" spans="1:13" ht="12.7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12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2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8.75" customHeight="1">
      <c r="A24" s="189"/>
      <c r="B24" s="296"/>
      <c r="C24" s="296"/>
      <c r="D24" s="286" t="str">
        <f>CONCATENATE(E7,"/",E8)</f>
        <v>SZABÓ/PINTÉR</v>
      </c>
      <c r="E24" s="286"/>
      <c r="F24" s="286" t="str">
        <f>CONCATENATE(E10,"/",E11)</f>
        <v>MIKLÓSI/GÖBÖL</v>
      </c>
      <c r="G24" s="286"/>
      <c r="H24" s="286" t="str">
        <f>CONCATENATE(E13,"/",E14)</f>
        <v>MORHARDT/SÁPI</v>
      </c>
      <c r="I24" s="286"/>
      <c r="J24" s="286" t="str">
        <f>CONCATENATE(E16,"/",E17)</f>
        <v>DEÁKI/GYIMESI </v>
      </c>
      <c r="K24" s="286"/>
      <c r="L24" s="286" t="str">
        <f>CONCATENATE(E19,"/",E20)</f>
        <v>BALTA/BRUCKNER</v>
      </c>
      <c r="M24" s="286"/>
    </row>
    <row r="25" spans="1:13" ht="18.75" customHeight="1">
      <c r="A25" s="246" t="s">
        <v>50</v>
      </c>
      <c r="B25" s="290" t="str">
        <f>CONCATENATE(E7,"/",E8)</f>
        <v>SZABÓ/PINTÉR</v>
      </c>
      <c r="C25" s="290"/>
      <c r="D25" s="285"/>
      <c r="E25" s="285"/>
      <c r="F25" s="287" t="s">
        <v>170</v>
      </c>
      <c r="G25" s="288"/>
      <c r="H25" s="287" t="s">
        <v>164</v>
      </c>
      <c r="I25" s="288"/>
      <c r="J25" s="287" t="s">
        <v>166</v>
      </c>
      <c r="K25" s="288"/>
      <c r="L25" s="287" t="s">
        <v>166</v>
      </c>
      <c r="M25" s="288"/>
    </row>
    <row r="26" spans="1:13" ht="18.75" customHeight="1">
      <c r="A26" s="246" t="s">
        <v>51</v>
      </c>
      <c r="B26" s="290" t="str">
        <f>CONCATENATE(E10,"/",E11)</f>
        <v>MIKLÓSI/GÖBÖL</v>
      </c>
      <c r="C26" s="290"/>
      <c r="D26" s="287" t="s">
        <v>163</v>
      </c>
      <c r="E26" s="288"/>
      <c r="F26" s="285"/>
      <c r="G26" s="285"/>
      <c r="H26" s="287" t="s">
        <v>163</v>
      </c>
      <c r="I26" s="288"/>
      <c r="J26" s="287" t="s">
        <v>163</v>
      </c>
      <c r="K26" s="288"/>
      <c r="L26" s="287" t="s">
        <v>161</v>
      </c>
      <c r="M26" s="288"/>
    </row>
    <row r="27" spans="1:13" ht="18.75" customHeight="1">
      <c r="A27" s="246" t="s">
        <v>52</v>
      </c>
      <c r="B27" s="290" t="str">
        <f>CONCATENATE(E13,"/",E14)</f>
        <v>MORHARDT/SÁPI</v>
      </c>
      <c r="C27" s="290"/>
      <c r="D27" s="287" t="s">
        <v>165</v>
      </c>
      <c r="E27" s="288"/>
      <c r="F27" s="287" t="s">
        <v>170</v>
      </c>
      <c r="G27" s="288"/>
      <c r="H27" s="285"/>
      <c r="I27" s="285"/>
      <c r="J27" s="287" t="s">
        <v>165</v>
      </c>
      <c r="K27" s="288"/>
      <c r="L27" s="287" t="s">
        <v>168</v>
      </c>
      <c r="M27" s="288"/>
    </row>
    <row r="28" spans="1:13" ht="17.25" customHeight="1">
      <c r="A28" s="246" t="s">
        <v>56</v>
      </c>
      <c r="B28" s="290" t="str">
        <f>CONCATENATE(E16,"/",E17)</f>
        <v>DEÁKI/GYIMESI </v>
      </c>
      <c r="C28" s="290"/>
      <c r="D28" s="287" t="s">
        <v>167</v>
      </c>
      <c r="E28" s="288"/>
      <c r="F28" s="287" t="s">
        <v>170</v>
      </c>
      <c r="G28" s="288"/>
      <c r="H28" s="287" t="s">
        <v>164</v>
      </c>
      <c r="I28" s="288"/>
      <c r="J28" s="285"/>
      <c r="K28" s="285"/>
      <c r="L28" s="287" t="s">
        <v>165</v>
      </c>
      <c r="M28" s="288"/>
    </row>
    <row r="29" spans="1:13" ht="18.75" customHeight="1">
      <c r="A29" s="246" t="s">
        <v>57</v>
      </c>
      <c r="B29" s="290" t="str">
        <f>CONCATENATE(E19,"/",E20)</f>
        <v>BALTA/BRUCKNER</v>
      </c>
      <c r="C29" s="290"/>
      <c r="D29" s="287" t="s">
        <v>167</v>
      </c>
      <c r="E29" s="288"/>
      <c r="F29" s="287" t="s">
        <v>162</v>
      </c>
      <c r="G29" s="288"/>
      <c r="H29" s="287" t="s">
        <v>169</v>
      </c>
      <c r="I29" s="288"/>
      <c r="J29" s="287" t="s">
        <v>164</v>
      </c>
      <c r="K29" s="288"/>
      <c r="L29" s="285"/>
      <c r="M29" s="285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9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8"/>
      <c r="M38" s="189"/>
      <c r="O38" s="205"/>
      <c r="P38" s="205"/>
      <c r="Q38" s="205"/>
      <c r="R38" s="205"/>
      <c r="S38" s="205"/>
    </row>
    <row r="39" spans="1:19" ht="12.75">
      <c r="A39" s="110" t="s">
        <v>25</v>
      </c>
      <c r="B39" s="111"/>
      <c r="C39" s="156"/>
      <c r="D39" s="220" t="s">
        <v>0</v>
      </c>
      <c r="E39" s="221" t="s">
        <v>27</v>
      </c>
      <c r="F39" s="239"/>
      <c r="G39" s="220" t="s">
        <v>0</v>
      </c>
      <c r="H39" s="221" t="s">
        <v>33</v>
      </c>
      <c r="I39" s="130"/>
      <c r="J39" s="221" t="s">
        <v>34</v>
      </c>
      <c r="K39" s="129" t="s">
        <v>35</v>
      </c>
      <c r="L39" s="34"/>
      <c r="M39" s="239"/>
      <c r="O39" s="205"/>
      <c r="P39" s="214"/>
      <c r="Q39" s="214"/>
      <c r="R39" s="215"/>
      <c r="S39" s="205"/>
    </row>
    <row r="40" spans="1:19" ht="12.75">
      <c r="A40" s="192" t="s">
        <v>26</v>
      </c>
      <c r="B40" s="193"/>
      <c r="C40" s="194"/>
      <c r="D40" s="222"/>
      <c r="E40" s="293"/>
      <c r="F40" s="293"/>
      <c r="G40" s="233" t="s">
        <v>1</v>
      </c>
      <c r="H40" s="193"/>
      <c r="I40" s="223"/>
      <c r="J40" s="234"/>
      <c r="K40" s="190" t="s">
        <v>28</v>
      </c>
      <c r="L40" s="240"/>
      <c r="M40" s="224"/>
      <c r="O40" s="205"/>
      <c r="P40" s="216"/>
      <c r="Q40" s="216"/>
      <c r="R40" s="217"/>
      <c r="S40" s="205"/>
    </row>
    <row r="41" spans="1:19" ht="12.75">
      <c r="A41" s="195" t="s">
        <v>32</v>
      </c>
      <c r="B41" s="128"/>
      <c r="C41" s="196"/>
      <c r="D41" s="225"/>
      <c r="E41" s="289"/>
      <c r="F41" s="289"/>
      <c r="G41" s="235"/>
      <c r="H41" s="226"/>
      <c r="I41" s="227"/>
      <c r="J41" s="84"/>
      <c r="K41" s="237"/>
      <c r="L41" s="188"/>
      <c r="M41" s="232"/>
      <c r="O41" s="205"/>
      <c r="P41" s="217"/>
      <c r="Q41" s="218"/>
      <c r="R41" s="217"/>
      <c r="S41" s="205"/>
    </row>
    <row r="42" spans="1:19" ht="12.75">
      <c r="A42" s="144"/>
      <c r="B42" s="145"/>
      <c r="C42" s="146"/>
      <c r="D42" s="225"/>
      <c r="E42" s="229"/>
      <c r="F42" s="230"/>
      <c r="G42" s="235" t="s">
        <v>2</v>
      </c>
      <c r="H42" s="226"/>
      <c r="I42" s="227"/>
      <c r="J42" s="84"/>
      <c r="K42" s="190" t="s">
        <v>29</v>
      </c>
      <c r="L42" s="240"/>
      <c r="M42" s="224"/>
      <c r="O42" s="205"/>
      <c r="P42" s="216"/>
      <c r="Q42" s="216"/>
      <c r="R42" s="217"/>
      <c r="S42" s="205"/>
    </row>
    <row r="43" spans="1:19" ht="12.75">
      <c r="A43" s="112"/>
      <c r="B43" s="154"/>
      <c r="C43" s="113"/>
      <c r="D43" s="225"/>
      <c r="E43" s="229"/>
      <c r="F43" s="230"/>
      <c r="G43" s="235"/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2"/>
      <c r="B44" s="147"/>
      <c r="C44" s="155"/>
      <c r="D44" s="225"/>
      <c r="E44" s="229"/>
      <c r="F44" s="230"/>
      <c r="G44" s="235" t="s">
        <v>3</v>
      </c>
      <c r="H44" s="226"/>
      <c r="I44" s="227"/>
      <c r="J44" s="84"/>
      <c r="K44" s="195"/>
      <c r="L44" s="188"/>
      <c r="M44" s="232"/>
      <c r="O44" s="205"/>
      <c r="P44" s="217"/>
      <c r="Q44" s="218"/>
      <c r="R44" s="217"/>
      <c r="S44" s="205"/>
    </row>
    <row r="45" spans="1:19" ht="12.75">
      <c r="A45" s="133"/>
      <c r="B45" s="149"/>
      <c r="C45" s="113"/>
      <c r="D45" s="225"/>
      <c r="E45" s="229"/>
      <c r="F45" s="230"/>
      <c r="G45" s="235"/>
      <c r="H45" s="226"/>
      <c r="I45" s="227"/>
      <c r="J45" s="84"/>
      <c r="K45" s="190" t="s">
        <v>23</v>
      </c>
      <c r="L45" s="240"/>
      <c r="M45" s="224"/>
      <c r="O45" s="205"/>
      <c r="P45" s="216"/>
      <c r="Q45" s="216"/>
      <c r="R45" s="217"/>
      <c r="S45" s="205"/>
    </row>
    <row r="46" spans="1:19" ht="12.75">
      <c r="A46" s="133"/>
      <c r="B46" s="149"/>
      <c r="C46" s="142"/>
      <c r="D46" s="225"/>
      <c r="E46" s="229"/>
      <c r="F46" s="230"/>
      <c r="G46" s="235" t="s">
        <v>4</v>
      </c>
      <c r="H46" s="226"/>
      <c r="I46" s="227"/>
      <c r="J46" s="84"/>
      <c r="K46" s="238"/>
      <c r="L46" s="230"/>
      <c r="M46" s="228"/>
      <c r="O46" s="205"/>
      <c r="P46" s="217"/>
      <c r="Q46" s="218"/>
      <c r="R46" s="217"/>
      <c r="S46" s="205"/>
    </row>
    <row r="47" spans="1:19" ht="12.75">
      <c r="A47" s="134"/>
      <c r="B47" s="131"/>
      <c r="C47" s="143"/>
      <c r="D47" s="231"/>
      <c r="E47" s="114"/>
      <c r="F47" s="188"/>
      <c r="G47" s="236"/>
      <c r="H47" s="128"/>
      <c r="I47" s="191"/>
      <c r="J47" s="115"/>
      <c r="K47" s="195" t="str">
        <f>L4</f>
        <v>Kádár László</v>
      </c>
      <c r="L47" s="188"/>
      <c r="M47" s="232"/>
      <c r="O47" s="205"/>
      <c r="P47" s="217"/>
      <c r="Q47" s="218"/>
      <c r="R47" s="219"/>
      <c r="S47" s="205"/>
    </row>
    <row r="48" spans="15:19" ht="12.75">
      <c r="O48" s="205"/>
      <c r="P48" s="205"/>
      <c r="Q48" s="205"/>
      <c r="R48" s="205"/>
      <c r="S48" s="205"/>
    </row>
    <row r="49" spans="15:19" ht="12.75">
      <c r="O49" s="205"/>
      <c r="P49" s="205"/>
      <c r="Q49" s="205"/>
      <c r="R49" s="205"/>
      <c r="S49" s="205"/>
    </row>
  </sheetData>
  <sheetProtection/>
  <mergeCells count="45">
    <mergeCell ref="A1:F1"/>
    <mergeCell ref="A4:C4"/>
    <mergeCell ref="D7:D8"/>
    <mergeCell ref="D10:D11"/>
    <mergeCell ref="B25:C25"/>
    <mergeCell ref="D25:E25"/>
    <mergeCell ref="F25:G25"/>
    <mergeCell ref="D13:D14"/>
    <mergeCell ref="B24:C24"/>
    <mergeCell ref="D24:E24"/>
    <mergeCell ref="B26:C26"/>
    <mergeCell ref="D26:E26"/>
    <mergeCell ref="F26:G26"/>
    <mergeCell ref="H26:I26"/>
    <mergeCell ref="E40:F40"/>
    <mergeCell ref="B28:C28"/>
    <mergeCell ref="E41:F41"/>
    <mergeCell ref="B29:C29"/>
    <mergeCell ref="H29:I29"/>
    <mergeCell ref="F24:G24"/>
    <mergeCell ref="D16:D17"/>
    <mergeCell ref="D19:D20"/>
    <mergeCell ref="B27:C27"/>
    <mergeCell ref="D27:E27"/>
    <mergeCell ref="F27:G27"/>
    <mergeCell ref="H25:I25"/>
    <mergeCell ref="J28:K28"/>
    <mergeCell ref="D28:E28"/>
    <mergeCell ref="F28:G28"/>
    <mergeCell ref="L29:M29"/>
    <mergeCell ref="D29:E29"/>
    <mergeCell ref="F29:G29"/>
    <mergeCell ref="J29:K29"/>
    <mergeCell ref="H28:I28"/>
    <mergeCell ref="L28:M28"/>
    <mergeCell ref="H27:I27"/>
    <mergeCell ref="L24:M24"/>
    <mergeCell ref="L25:M25"/>
    <mergeCell ref="L26:M26"/>
    <mergeCell ref="L27:M27"/>
    <mergeCell ref="H24:I24"/>
    <mergeCell ref="J24:K24"/>
    <mergeCell ref="J25:K25"/>
    <mergeCell ref="J26:K26"/>
    <mergeCell ref="J27:K27"/>
  </mergeCells>
  <conditionalFormatting sqref="E7:E20">
    <cfRule type="cellIs" priority="6" dxfId="1" operator="equal" stopIfTrue="1">
      <formula>"Bye"</formula>
    </cfRule>
  </conditionalFormatting>
  <conditionalFormatting sqref="R47">
    <cfRule type="expression" priority="7" dxfId="0" stopIfTrue="1">
      <formula>$O$1="CU"</formula>
    </cfRule>
  </conditionalFormatting>
  <conditionalFormatting sqref="E8">
    <cfRule type="cellIs" priority="5" dxfId="1" operator="equal" stopIfTrue="1">
      <formula>"Bye"</formula>
    </cfRule>
  </conditionalFormatting>
  <conditionalFormatting sqref="E11">
    <cfRule type="cellIs" priority="4" dxfId="1" operator="equal" stopIfTrue="1">
      <formula>"Bye"</formula>
    </cfRule>
  </conditionalFormatting>
  <conditionalFormatting sqref="E14">
    <cfRule type="cellIs" priority="3" dxfId="1" operator="equal" stopIfTrue="1">
      <formula>"Bye"</formula>
    </cfRule>
  </conditionalFormatting>
  <conditionalFormatting sqref="E17">
    <cfRule type="cellIs" priority="2" dxfId="1" operator="equal" stopIfTrue="1">
      <formula>"Bye"</formula>
    </cfRule>
  </conditionalFormatting>
  <conditionalFormatting sqref="E20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J15" sqref="J15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Budapest Szenior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Női páros 110-</v>
      </c>
      <c r="B2" s="88" t="s">
        <v>31</v>
      </c>
      <c r="C2" s="158" t="str">
        <f>Altalanos!$B$8</f>
        <v>Női páros 120-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0" t="str">
        <f>Altalanos!$A$10</f>
        <v>2020.07.10-12.</v>
      </c>
      <c r="B5" s="280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Kádár László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1" t="s">
        <v>40</v>
      </c>
      <c r="C6" s="282"/>
      <c r="D6" s="282"/>
      <c r="E6" s="282"/>
      <c r="F6" s="282"/>
      <c r="G6" s="262"/>
      <c r="H6" s="283" t="s">
        <v>41</v>
      </c>
      <c r="I6" s="282"/>
      <c r="J6" s="282"/>
      <c r="K6" s="282"/>
      <c r="L6" s="284"/>
      <c r="M6" s="283" t="s">
        <v>42</v>
      </c>
      <c r="N6" s="282"/>
      <c r="O6" s="282"/>
      <c r="P6" s="284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5" t="s">
        <v>83</v>
      </c>
      <c r="G7" s="167" t="s">
        <v>82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84</v>
      </c>
      <c r="M7" s="98" t="s">
        <v>82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6">
        <v>1</v>
      </c>
      <c r="B8" s="171" t="s">
        <v>91</v>
      </c>
      <c r="C8" s="93" t="s">
        <v>92</v>
      </c>
      <c r="D8" s="94"/>
      <c r="E8" s="268"/>
      <c r="F8" s="101"/>
      <c r="G8" s="263"/>
      <c r="H8" s="168" t="s">
        <v>126</v>
      </c>
      <c r="I8" s="126" t="s">
        <v>127</v>
      </c>
      <c r="J8" s="94"/>
      <c r="K8" s="268"/>
      <c r="L8" s="95"/>
      <c r="M8" s="94" t="s">
        <v>147</v>
      </c>
      <c r="N8" s="95"/>
      <c r="O8" s="166" t="e">
        <f>SUM(#REF!,#REF!)</f>
        <v>#REF!</v>
      </c>
      <c r="P8" s="95"/>
    </row>
    <row r="9" spans="1:16" s="11" customFormat="1" ht="18.75" customHeight="1">
      <c r="A9" s="267">
        <v>2</v>
      </c>
      <c r="B9" s="276" t="s">
        <v>123</v>
      </c>
      <c r="C9" s="93"/>
      <c r="D9" s="94"/>
      <c r="E9" s="268" t="s">
        <v>145</v>
      </c>
      <c r="F9" s="95"/>
      <c r="G9" s="263"/>
      <c r="H9" s="171" t="s">
        <v>124</v>
      </c>
      <c r="I9" s="93" t="s">
        <v>125</v>
      </c>
      <c r="J9" s="94"/>
      <c r="K9" s="268" t="s">
        <v>144</v>
      </c>
      <c r="L9" s="95"/>
      <c r="M9" s="94" t="s">
        <v>147</v>
      </c>
      <c r="N9" s="95"/>
      <c r="O9" s="166" t="e">
        <f>SUM(#REF!,#REF!)</f>
        <v>#REF!</v>
      </c>
      <c r="P9" s="95"/>
    </row>
    <row r="10" spans="1:16" s="11" customFormat="1" ht="18.75" customHeight="1">
      <c r="A10" s="267">
        <v>3</v>
      </c>
      <c r="B10" s="171" t="s">
        <v>115</v>
      </c>
      <c r="C10" s="93" t="s">
        <v>116</v>
      </c>
      <c r="D10" s="94"/>
      <c r="E10" s="268" t="s">
        <v>174</v>
      </c>
      <c r="F10" s="95"/>
      <c r="G10" s="263"/>
      <c r="H10" s="171" t="s">
        <v>118</v>
      </c>
      <c r="I10" s="93" t="s">
        <v>117</v>
      </c>
      <c r="J10" s="94"/>
      <c r="K10" s="268" t="s">
        <v>175</v>
      </c>
      <c r="L10" s="95"/>
      <c r="M10" s="94" t="s">
        <v>147</v>
      </c>
      <c r="N10" s="95"/>
      <c r="O10" s="166" t="e">
        <f>SUM(#REF!,#REF!)</f>
        <v>#REF!</v>
      </c>
      <c r="P10" s="95"/>
    </row>
    <row r="11" spans="1:16" s="11" customFormat="1" ht="18.75" customHeight="1">
      <c r="A11" s="267">
        <v>4</v>
      </c>
      <c r="B11" s="35" t="s">
        <v>105</v>
      </c>
      <c r="C11" s="93" t="s">
        <v>106</v>
      </c>
      <c r="D11" s="94"/>
      <c r="E11" s="268" t="s">
        <v>109</v>
      </c>
      <c r="F11" s="101"/>
      <c r="G11" s="263"/>
      <c r="H11" s="168" t="s">
        <v>107</v>
      </c>
      <c r="I11" s="126" t="s">
        <v>108</v>
      </c>
      <c r="J11" s="94"/>
      <c r="K11" s="268" t="s">
        <v>110</v>
      </c>
      <c r="L11" s="101"/>
      <c r="M11" s="94" t="s">
        <v>147</v>
      </c>
      <c r="N11" s="95"/>
      <c r="O11" s="166" t="e">
        <f>SUM(#REF!,#REF!)</f>
        <v>#REF!</v>
      </c>
      <c r="P11" s="95"/>
    </row>
    <row r="12" spans="1:16" s="11" customFormat="1" ht="18.75" customHeight="1">
      <c r="A12" s="267">
        <v>5</v>
      </c>
      <c r="B12" s="171"/>
      <c r="C12" s="93"/>
      <c r="D12" s="94"/>
      <c r="E12" s="94"/>
      <c r="F12" s="101"/>
      <c r="G12" s="263"/>
      <c r="H12" s="168"/>
      <c r="I12" s="126"/>
      <c r="J12" s="94"/>
      <c r="K12" s="94"/>
      <c r="L12" s="101"/>
      <c r="M12" s="94"/>
      <c r="N12" s="95"/>
      <c r="O12" s="166">
        <f aca="true" t="shared" si="0" ref="O12:O26">SUM(F12,L12)</f>
        <v>0</v>
      </c>
      <c r="P12" s="95"/>
    </row>
    <row r="13" spans="1:16" s="11" customFormat="1" ht="18.75" customHeight="1">
      <c r="A13" s="267">
        <v>6</v>
      </c>
      <c r="B13" s="171"/>
      <c r="C13" s="93"/>
      <c r="D13" s="94"/>
      <c r="E13" s="268"/>
      <c r="F13" s="95"/>
      <c r="G13" s="263"/>
      <c r="H13" s="171"/>
      <c r="I13" s="93"/>
      <c r="J13" s="94"/>
      <c r="K13" s="268"/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67">
        <v>7</v>
      </c>
      <c r="B14" s="171"/>
      <c r="C14" s="93"/>
      <c r="D14" s="94"/>
      <c r="E14" s="268"/>
      <c r="F14" s="95"/>
      <c r="G14" s="263"/>
      <c r="H14" s="171"/>
      <c r="I14" s="93"/>
      <c r="J14" s="94"/>
      <c r="K14" s="268"/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67">
        <v>8</v>
      </c>
      <c r="B15" s="171"/>
      <c r="C15" s="93"/>
      <c r="D15" s="94"/>
      <c r="E15" s="268"/>
      <c r="F15" s="95"/>
      <c r="G15" s="263"/>
      <c r="H15" s="171"/>
      <c r="I15" s="93"/>
      <c r="J15" s="94"/>
      <c r="K15" s="268"/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67">
        <v>9</v>
      </c>
      <c r="B16" s="171"/>
      <c r="C16" s="93"/>
      <c r="D16" s="94"/>
      <c r="E16" s="268"/>
      <c r="F16" s="95"/>
      <c r="G16" s="263"/>
      <c r="H16" s="171"/>
      <c r="I16" s="93"/>
      <c r="J16" s="94"/>
      <c r="K16" s="268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67">
        <v>10</v>
      </c>
      <c r="B17" s="171"/>
      <c r="C17" s="93"/>
      <c r="D17" s="94"/>
      <c r="E17" s="268"/>
      <c r="F17" s="95"/>
      <c r="G17" s="263"/>
      <c r="H17" s="171"/>
      <c r="I17" s="93"/>
      <c r="J17" s="94"/>
      <c r="K17" s="268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67">
        <v>11</v>
      </c>
      <c r="B18" s="171"/>
      <c r="C18" s="93"/>
      <c r="D18" s="94"/>
      <c r="E18" s="268"/>
      <c r="F18" s="95"/>
      <c r="G18" s="263"/>
      <c r="H18" s="171"/>
      <c r="I18" s="93"/>
      <c r="J18" s="94"/>
      <c r="K18" s="269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67">
        <v>12</v>
      </c>
      <c r="B19" s="171"/>
      <c r="C19" s="93"/>
      <c r="D19" s="94"/>
      <c r="E19" s="268"/>
      <c r="F19" s="95"/>
      <c r="G19" s="263"/>
      <c r="H19" s="171"/>
      <c r="I19" s="93"/>
      <c r="J19" s="94"/>
      <c r="K19" s="268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67">
        <v>13</v>
      </c>
      <c r="B20" s="171"/>
      <c r="C20" s="93"/>
      <c r="D20" s="94"/>
      <c r="E20" s="268"/>
      <c r="F20" s="95"/>
      <c r="G20" s="263"/>
      <c r="H20" s="171"/>
      <c r="I20" s="93"/>
      <c r="J20" s="94"/>
      <c r="K20" s="268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67">
        <v>14</v>
      </c>
      <c r="B21" s="171"/>
      <c r="C21" s="93"/>
      <c r="D21" s="94"/>
      <c r="E21" s="268"/>
      <c r="F21" s="95"/>
      <c r="G21" s="263"/>
      <c r="H21" s="171"/>
      <c r="I21" s="93"/>
      <c r="J21" s="94"/>
      <c r="K21" s="270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67">
        <v>15</v>
      </c>
      <c r="B22" s="171"/>
      <c r="C22" s="93"/>
      <c r="D22" s="94"/>
      <c r="E22" s="268"/>
      <c r="F22" s="95"/>
      <c r="G22" s="263"/>
      <c r="H22" s="171"/>
      <c r="I22" s="93"/>
      <c r="J22" s="94"/>
      <c r="K22" s="268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68"/>
      <c r="F23" s="95"/>
      <c r="G23" s="263"/>
      <c r="H23" s="171"/>
      <c r="I23" s="93"/>
      <c r="J23" s="94"/>
      <c r="K23" s="268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68"/>
      <c r="F24" s="95"/>
      <c r="G24" s="263"/>
      <c r="H24" s="171"/>
      <c r="I24" s="93"/>
      <c r="J24" s="94"/>
      <c r="K24" s="268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68"/>
      <c r="F25" s="95"/>
      <c r="G25" s="263"/>
      <c r="H25" s="171"/>
      <c r="I25" s="93"/>
      <c r="J25" s="94"/>
      <c r="K25" s="268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68"/>
      <c r="F26" s="95"/>
      <c r="G26" s="263"/>
      <c r="H26" s="171"/>
      <c r="I26" s="93"/>
      <c r="J26" s="94"/>
      <c r="K26" s="268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6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66">
        <v>22</v>
      </c>
      <c r="B29" s="171"/>
      <c r="C29" s="93"/>
      <c r="D29" s="94"/>
      <c r="E29" s="94"/>
      <c r="F29" s="101"/>
      <c r="G29" s="26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67">
        <v>23</v>
      </c>
      <c r="B30" s="171"/>
      <c r="C30" s="93"/>
      <c r="D30" s="94"/>
      <c r="E30" s="94"/>
      <c r="F30" s="101"/>
      <c r="G30" s="26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67">
        <v>24</v>
      </c>
      <c r="B31" s="171"/>
      <c r="C31" s="93"/>
      <c r="D31" s="94"/>
      <c r="E31" s="94"/>
      <c r="F31" s="101"/>
      <c r="G31" s="26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67">
        <v>25</v>
      </c>
      <c r="B32" s="171"/>
      <c r="C32" s="93"/>
      <c r="D32" s="94"/>
      <c r="E32" s="94"/>
      <c r="F32" s="101"/>
      <c r="G32" s="26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66">
        <v>26</v>
      </c>
      <c r="B33" s="171"/>
      <c r="C33" s="93"/>
      <c r="D33" s="94"/>
      <c r="E33" s="94"/>
      <c r="F33" s="101"/>
      <c r="G33" s="26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67">
        <v>27</v>
      </c>
      <c r="B34" s="171"/>
      <c r="C34" s="93"/>
      <c r="D34" s="94"/>
      <c r="E34" s="94"/>
      <c r="F34" s="101"/>
      <c r="G34" s="26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67">
        <v>28</v>
      </c>
      <c r="B35" s="171"/>
      <c r="C35" s="93"/>
      <c r="D35" s="94"/>
      <c r="E35" s="94"/>
      <c r="F35" s="101"/>
      <c r="G35" s="26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67">
        <v>29</v>
      </c>
      <c r="B36" s="171"/>
      <c r="C36" s="93"/>
      <c r="D36" s="94"/>
      <c r="E36" s="94"/>
      <c r="F36" s="101"/>
      <c r="G36" s="26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67">
        <v>30</v>
      </c>
      <c r="B37" s="171"/>
      <c r="C37" s="93"/>
      <c r="D37" s="94"/>
      <c r="E37" s="94"/>
      <c r="F37" s="101"/>
      <c r="G37" s="26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67">
        <v>31</v>
      </c>
      <c r="B38" s="171"/>
      <c r="C38" s="93"/>
      <c r="D38" s="94"/>
      <c r="E38" s="94"/>
      <c r="F38" s="101"/>
      <c r="G38" s="26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67">
        <v>32</v>
      </c>
      <c r="B39" s="171"/>
      <c r="C39" s="93"/>
      <c r="D39" s="94"/>
      <c r="E39" s="94"/>
      <c r="F39" s="101"/>
      <c r="G39" s="26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8"/>
      <c r="F56" s="95"/>
      <c r="G56" s="263"/>
      <c r="H56" s="171"/>
      <c r="I56" s="93"/>
      <c r="J56" s="94"/>
      <c r="K56" s="26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8"/>
      <c r="F58" s="95"/>
      <c r="G58" s="263"/>
      <c r="H58" s="171"/>
      <c r="I58" s="93"/>
      <c r="J58" s="94"/>
      <c r="K58" s="26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8"/>
      <c r="F59" s="95"/>
      <c r="G59" s="263"/>
      <c r="H59" s="171"/>
      <c r="I59" s="93"/>
      <c r="J59" s="94"/>
      <c r="K59" s="26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8"/>
      <c r="F60" s="95"/>
      <c r="G60" s="263"/>
      <c r="H60" s="171"/>
      <c r="I60" s="93"/>
      <c r="J60" s="94"/>
      <c r="K60" s="26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8"/>
      <c r="F61" s="95"/>
      <c r="G61" s="263"/>
      <c r="H61" s="171"/>
      <c r="I61" s="93"/>
      <c r="J61" s="94"/>
      <c r="K61" s="26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8"/>
      <c r="F62" s="95"/>
      <c r="G62" s="263"/>
      <c r="H62" s="171"/>
      <c r="I62" s="93"/>
      <c r="J62" s="94"/>
      <c r="K62" s="26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8"/>
      <c r="F63" s="95"/>
      <c r="G63" s="263"/>
      <c r="H63" s="171"/>
      <c r="I63" s="93"/>
      <c r="J63" s="94"/>
      <c r="K63" s="26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8"/>
      <c r="F64" s="95"/>
      <c r="G64" s="263"/>
      <c r="H64" s="171"/>
      <c r="I64" s="93"/>
      <c r="J64" s="94"/>
      <c r="K64" s="26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8"/>
      <c r="F65" s="95"/>
      <c r="G65" s="263"/>
      <c r="H65" s="171"/>
      <c r="I65" s="93"/>
      <c r="J65" s="94"/>
      <c r="K65" s="26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8"/>
      <c r="F66" s="95"/>
      <c r="G66" s="263"/>
      <c r="H66" s="171"/>
      <c r="I66" s="93"/>
      <c r="J66" s="94"/>
      <c r="K66" s="27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8"/>
      <c r="F67" s="95"/>
      <c r="G67" s="263"/>
      <c r="H67" s="171"/>
      <c r="I67" s="93"/>
      <c r="J67" s="94"/>
      <c r="K67" s="26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8"/>
      <c r="F68" s="95"/>
      <c r="G68" s="263"/>
      <c r="H68" s="171"/>
      <c r="I68" s="93"/>
      <c r="J68" s="94"/>
      <c r="K68" s="26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8"/>
      <c r="F69" s="95"/>
      <c r="G69" s="263"/>
      <c r="H69" s="171"/>
      <c r="I69" s="93"/>
      <c r="J69" s="94"/>
      <c r="K69" s="26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8"/>
      <c r="F70" s="95"/>
      <c r="G70" s="263"/>
      <c r="H70" s="171"/>
      <c r="I70" s="93"/>
      <c r="J70" s="94"/>
      <c r="K70" s="26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8"/>
      <c r="F71" s="95"/>
      <c r="G71" s="263"/>
      <c r="H71" s="171"/>
      <c r="I71" s="93"/>
      <c r="J71" s="94"/>
      <c r="K71" s="26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8"/>
      <c r="F73" s="95"/>
      <c r="G73" s="263"/>
      <c r="H73" s="171"/>
      <c r="I73" s="93"/>
      <c r="J73" s="94"/>
      <c r="K73" s="26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8"/>
      <c r="F74" s="95"/>
      <c r="G74" s="263"/>
      <c r="H74" s="171"/>
      <c r="I74" s="93"/>
      <c r="J74" s="94"/>
      <c r="K74" s="26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8"/>
      <c r="F75" s="95"/>
      <c r="G75" s="263"/>
      <c r="H75" s="171"/>
      <c r="I75" s="93"/>
      <c r="J75" s="94"/>
      <c r="K75" s="26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8"/>
      <c r="F76" s="95"/>
      <c r="G76" s="263"/>
      <c r="H76" s="171"/>
      <c r="I76" s="93"/>
      <c r="J76" s="94"/>
      <c r="K76" s="26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8"/>
      <c r="F77" s="95"/>
      <c r="G77" s="263"/>
      <c r="H77" s="171"/>
      <c r="I77" s="93"/>
      <c r="J77" s="94"/>
      <c r="K77" s="26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8"/>
      <c r="F78" s="95"/>
      <c r="G78" s="263"/>
      <c r="H78" s="171"/>
      <c r="I78" s="93"/>
      <c r="J78" s="94"/>
      <c r="K78" s="26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8"/>
      <c r="F79" s="95"/>
      <c r="G79" s="263"/>
      <c r="H79" s="171"/>
      <c r="I79" s="93"/>
      <c r="J79" s="94"/>
      <c r="K79" s="26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8"/>
      <c r="F80" s="95"/>
      <c r="G80" s="263"/>
      <c r="H80" s="171"/>
      <c r="I80" s="93"/>
      <c r="J80" s="94"/>
      <c r="K80" s="26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8"/>
      <c r="F81" s="95"/>
      <c r="G81" s="263"/>
      <c r="H81" s="171"/>
      <c r="I81" s="93"/>
      <c r="J81" s="94"/>
      <c r="K81" s="26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8"/>
      <c r="F82" s="95"/>
      <c r="G82" s="263"/>
      <c r="H82" s="171"/>
      <c r="I82" s="93"/>
      <c r="J82" s="94"/>
      <c r="K82" s="27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8"/>
      <c r="F83" s="95"/>
      <c r="G83" s="263"/>
      <c r="H83" s="171"/>
      <c r="I83" s="93"/>
      <c r="J83" s="94"/>
      <c r="K83" s="26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8"/>
      <c r="F84" s="95"/>
      <c r="G84" s="263"/>
      <c r="H84" s="171"/>
      <c r="I84" s="93"/>
      <c r="J84" s="94"/>
      <c r="K84" s="26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8"/>
      <c r="F85" s="95"/>
      <c r="G85" s="263"/>
      <c r="H85" s="171"/>
      <c r="I85" s="93"/>
      <c r="J85" s="94"/>
      <c r="K85" s="26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8"/>
      <c r="F86" s="95"/>
      <c r="G86" s="263"/>
      <c r="H86" s="171"/>
      <c r="I86" s="93"/>
      <c r="J86" s="94"/>
      <c r="K86" s="26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71"/>
      <c r="F87" s="272"/>
      <c r="G87" s="264"/>
      <c r="H87" s="172"/>
      <c r="I87" s="135"/>
      <c r="J87" s="169"/>
      <c r="K87" s="271"/>
      <c r="L87" s="27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294" t="str">
        <f>Altalanos!$A$6</f>
        <v>Budapest Szenior</v>
      </c>
      <c r="B1" s="294"/>
      <c r="C1" s="294"/>
      <c r="D1" s="294"/>
      <c r="E1" s="294"/>
      <c r="F1" s="294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273" t="str">
        <f>Altalanos!$B$8</f>
        <v>Női páros 120-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51" t="s">
        <v>58</v>
      </c>
      <c r="R2" s="252" t="s">
        <v>64</v>
      </c>
      <c r="S2" s="252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3" t="s">
        <v>65</v>
      </c>
      <c r="R3" s="254" t="s">
        <v>60</v>
      </c>
      <c r="S3" s="254" t="s">
        <v>61</v>
      </c>
    </row>
    <row r="4" spans="1:19" ht="13.5" thickBot="1">
      <c r="A4" s="295" t="str">
        <f>Altalanos!$A$10</f>
        <v>2020.07.10-12.</v>
      </c>
      <c r="B4" s="295"/>
      <c r="C4" s="295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Kádár László</v>
      </c>
      <c r="M4" s="186"/>
      <c r="N4" s="211"/>
      <c r="O4" s="212"/>
      <c r="P4" s="211"/>
      <c r="Q4" s="255" t="s">
        <v>66</v>
      </c>
      <c r="R4" s="256" t="s">
        <v>62</v>
      </c>
      <c r="S4" s="256" t="s">
        <v>63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>
        <f>IF($B8="","",VLOOKUP($B8,'120elő'!$A$7:$P$22,5))</f>
        <v>0</v>
      </c>
      <c r="D7" s="291"/>
      <c r="E7" s="197" t="str">
        <f>UPPER(IF($B8="","",VLOOKUP($B8,'120elő'!$A$7:$P$22,2)))</f>
        <v>SIMON</v>
      </c>
      <c r="F7" s="200"/>
      <c r="G7" s="197" t="str">
        <f>IF($B8="","",VLOOKUP($B8,'120elő'!$A$7:$P$22,3))</f>
        <v>Mária</v>
      </c>
      <c r="H7" s="200"/>
      <c r="I7" s="197">
        <f>IF($B8="","",VLOOKUP($B8,'120elő'!$A$7:$P$22,4))</f>
        <v>0</v>
      </c>
      <c r="J7" s="189"/>
      <c r="K7" s="189"/>
      <c r="L7" s="301">
        <v>90</v>
      </c>
      <c r="M7" s="189"/>
      <c r="N7" s="205"/>
      <c r="O7" s="205"/>
      <c r="P7" s="205"/>
      <c r="Q7" s="205"/>
      <c r="R7" s="205"/>
      <c r="S7" s="205"/>
    </row>
    <row r="8" spans="1:19" ht="12.75">
      <c r="A8" s="213" t="s">
        <v>50</v>
      </c>
      <c r="B8" s="244">
        <v>1</v>
      </c>
      <c r="C8" s="199">
        <f>IF($B8="","",VLOOKUP($B8,'120elő'!$A$7:$P$22,11))</f>
        <v>0</v>
      </c>
      <c r="D8" s="292"/>
      <c r="E8" s="197" t="str">
        <f>UPPER(IF($B8="","",VLOOKUP($B8,'120elő'!$A$7:$P$22,8)))</f>
        <v>BOROS</v>
      </c>
      <c r="F8" s="200"/>
      <c r="G8" s="197" t="str">
        <f>IF($B8="","",VLOOKUP($B8,'120elő'!$A$7:$P$22,9))</f>
        <v>Zsuzsanna</v>
      </c>
      <c r="H8" s="200"/>
      <c r="I8" s="197">
        <f>IF($B8="","",VLOOKUP($B8,'120elő'!$A$7:$P$22,10))</f>
        <v>0</v>
      </c>
      <c r="J8" s="189"/>
      <c r="K8" s="304" t="s">
        <v>181</v>
      </c>
      <c r="L8" s="302">
        <v>90</v>
      </c>
      <c r="M8" s="230"/>
      <c r="N8" s="205"/>
      <c r="O8" s="205"/>
      <c r="P8" s="205"/>
      <c r="Q8" s="205"/>
      <c r="R8" s="205"/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300"/>
      <c r="L9" s="303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IF($B11="","",VLOOKUP($B11,'120elő'!$A$7:$P$22,5))</f>
        <v>681223</v>
      </c>
      <c r="D10" s="291"/>
      <c r="E10" s="197" t="str">
        <f>UPPER(IF($B11="","",VLOOKUP($B11,'120elő'!$A$7:$P$22,2)))</f>
        <v>WU XIAOPING</v>
      </c>
      <c r="F10" s="200"/>
      <c r="G10" s="197">
        <f>IF($B11="","",VLOOKUP($B11,'120elő'!$A$7:$P$22,3))</f>
        <v>0</v>
      </c>
      <c r="H10" s="200"/>
      <c r="I10" s="197">
        <f>IF($B11="","",VLOOKUP($B11,'120elő'!$A$7:$P$22,4))</f>
        <v>0</v>
      </c>
      <c r="J10" s="189"/>
      <c r="K10" s="213"/>
      <c r="L10" s="301">
        <v>140</v>
      </c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2</v>
      </c>
      <c r="C11" s="199" t="str">
        <f>IF($B11="","",VLOOKUP($B11,'120elő'!$A$7:$P$22,11))</f>
        <v>640523</v>
      </c>
      <c r="D11" s="292"/>
      <c r="E11" s="197" t="str">
        <f>UPPER(IF($B11="","",VLOOKUP($B11,'120elő'!$A$7:$P$22,8)))</f>
        <v>TÓTH</v>
      </c>
      <c r="F11" s="200"/>
      <c r="G11" s="197" t="str">
        <f>IF($B11="","",VLOOKUP($B11,'120elő'!$A$7:$P$22,9))</f>
        <v>Ildikó</v>
      </c>
      <c r="H11" s="200"/>
      <c r="I11" s="197">
        <f>IF($B11="","",VLOOKUP($B11,'120elő'!$A$7:$P$22,10))</f>
        <v>0</v>
      </c>
      <c r="J11" s="189"/>
      <c r="K11" s="304" t="s">
        <v>182</v>
      </c>
      <c r="L11" s="302">
        <v>140</v>
      </c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230"/>
      <c r="L12" s="303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IF($B14="","",VLOOKUP($B14,'120elő'!$A$7:$P$22,5))</f>
        <v>590925</v>
      </c>
      <c r="D13" s="291"/>
      <c r="E13" s="197" t="str">
        <f>UPPER(IF($B14="","",VLOOKUP($B14,'120elő'!$A$7:$P$22,2)))</f>
        <v>GREMSPERGER</v>
      </c>
      <c r="F13" s="200"/>
      <c r="G13" s="197" t="str">
        <f>IF($B14="","",VLOOKUP($B14,'120elő'!$A$7:$P$22,3))</f>
        <v>Júlia</v>
      </c>
      <c r="H13" s="200"/>
      <c r="I13" s="197">
        <f>IF($B14="","",VLOOKUP($B14,'120elő'!$A$7:$P$22,4))</f>
        <v>0</v>
      </c>
      <c r="J13" s="189"/>
      <c r="K13" s="189"/>
      <c r="L13" s="301">
        <v>200</v>
      </c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3</v>
      </c>
      <c r="C14" s="199" t="str">
        <f>IF($B14="","",VLOOKUP($B14,'120elő'!$A$7:$P$22,11))</f>
        <v>630924</v>
      </c>
      <c r="D14" s="292"/>
      <c r="E14" s="197" t="str">
        <f>UPPER(IF($B14="","",VLOOKUP($B14,'120elő'!$A$7:$P$22,8)))</f>
        <v>MIHALICZA</v>
      </c>
      <c r="F14" s="200"/>
      <c r="G14" s="197" t="str">
        <f>IF($B14="","",VLOOKUP($B14,'120elő'!$A$7:$P$22,9))</f>
        <v>Erzsébet</v>
      </c>
      <c r="H14" s="200"/>
      <c r="I14" s="197">
        <f>IF($B14="","",VLOOKUP($B14,'120elő'!$A$7:$P$22,10))</f>
        <v>0</v>
      </c>
      <c r="J14" s="189"/>
      <c r="K14" s="304" t="s">
        <v>180</v>
      </c>
      <c r="L14" s="302">
        <v>200</v>
      </c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230"/>
      <c r="L15" s="303"/>
      <c r="M15" s="189"/>
    </row>
    <row r="16" spans="1:13" ht="12.75">
      <c r="A16" s="213"/>
      <c r="B16" s="245"/>
      <c r="C16" s="199" t="str">
        <f>IF($B17="","",VLOOKUP($B17,'120elő'!$A$7:$P$22,5))</f>
        <v>541205</v>
      </c>
      <c r="D16" s="291"/>
      <c r="E16" s="197" t="str">
        <f>UPPER(IF($B17="","",VLOOKUP($B17,'120elő'!$A$7:$P$22,2)))</f>
        <v>SZÁLLÁSI </v>
      </c>
      <c r="F16" s="200"/>
      <c r="G16" s="197" t="str">
        <f>IF($B17="","",VLOOKUP($B17,'120elő'!$A$7:$P$22,3))</f>
        <v>Edit</v>
      </c>
      <c r="H16" s="200"/>
      <c r="I16" s="197">
        <f>IF($B17="","",VLOOKUP($B17,'120elő'!$A$7:$P$22,4))</f>
        <v>0</v>
      </c>
      <c r="J16" s="189"/>
      <c r="K16" s="189"/>
      <c r="L16" s="189"/>
      <c r="M16" s="189"/>
    </row>
    <row r="17" spans="1:13" ht="12.75">
      <c r="A17" s="213" t="s">
        <v>56</v>
      </c>
      <c r="B17" s="244">
        <v>4</v>
      </c>
      <c r="C17" s="199" t="str">
        <f>IF($B17="","",VLOOKUP($B17,'120elő'!$A$7:$P$22,11))</f>
        <v>600227</v>
      </c>
      <c r="D17" s="292"/>
      <c r="E17" s="197" t="str">
        <f>UPPER(IF($B17="","",VLOOKUP($B17,'120elő'!$A$7:$P$22,8)))</f>
        <v>PINTÉR </v>
      </c>
      <c r="F17" s="200"/>
      <c r="G17" s="197" t="str">
        <f>IF($B17="","",VLOOKUP($B17,'120elő'!$A$7:$P$22,9))</f>
        <v>Zsuzsa</v>
      </c>
      <c r="H17" s="200"/>
      <c r="I17" s="197">
        <f>IF($B17="","",VLOOKUP($B17,'120elő'!$A$7:$P$22,10))</f>
        <v>0</v>
      </c>
      <c r="J17" s="189"/>
      <c r="K17" s="188"/>
      <c r="L17" s="242"/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8.75" customHeight="1">
      <c r="A21" s="189"/>
      <c r="B21" s="296"/>
      <c r="C21" s="296"/>
      <c r="D21" s="286" t="str">
        <f>CONCATENATE(E7,"/",E8)</f>
        <v>SIMON/BOROS</v>
      </c>
      <c r="E21" s="286"/>
      <c r="F21" s="286" t="str">
        <f>CONCATENATE(E10,"/",E11)</f>
        <v>WU XIAOPING/TÓTH</v>
      </c>
      <c r="G21" s="286"/>
      <c r="H21" s="286" t="str">
        <f>CONCATENATE(E13,"/",E14)</f>
        <v>GREMSPERGER/MIHALICZA</v>
      </c>
      <c r="I21" s="286"/>
      <c r="J21" s="286" t="str">
        <f>CONCATENATE(E16,"/",E17)</f>
        <v>SZÁLLÁSI /PINTÉR </v>
      </c>
      <c r="K21" s="286"/>
      <c r="L21" s="189"/>
      <c r="M21" s="189"/>
    </row>
    <row r="22" spans="1:13" ht="18.75" customHeight="1">
      <c r="A22" s="246" t="s">
        <v>50</v>
      </c>
      <c r="B22" s="297" t="str">
        <f>CONCATENATE(E7,"/",E8)</f>
        <v>SIMON/BOROS</v>
      </c>
      <c r="C22" s="297"/>
      <c r="D22" s="285"/>
      <c r="E22" s="285"/>
      <c r="F22" s="287" t="s">
        <v>151</v>
      </c>
      <c r="G22" s="288"/>
      <c r="H22" s="287" t="s">
        <v>152</v>
      </c>
      <c r="I22" s="288"/>
      <c r="J22" s="287" t="s">
        <v>185</v>
      </c>
      <c r="K22" s="288"/>
      <c r="L22" s="189"/>
      <c r="M22" s="189"/>
    </row>
    <row r="23" spans="1:13" ht="18.75" customHeight="1">
      <c r="A23" s="246" t="s">
        <v>51</v>
      </c>
      <c r="B23" s="297" t="str">
        <f>CONCATENATE(E10,"/",E11)</f>
        <v>WU XIAOPING/TÓTH</v>
      </c>
      <c r="C23" s="297"/>
      <c r="D23" s="287" t="s">
        <v>153</v>
      </c>
      <c r="E23" s="288"/>
      <c r="F23" s="285"/>
      <c r="G23" s="285"/>
      <c r="H23" s="287" t="s">
        <v>152</v>
      </c>
      <c r="I23" s="288"/>
      <c r="J23" s="287" t="s">
        <v>185</v>
      </c>
      <c r="K23" s="288"/>
      <c r="L23" s="189"/>
      <c r="M23" s="189"/>
    </row>
    <row r="24" spans="1:13" ht="18.75" customHeight="1">
      <c r="A24" s="246" t="s">
        <v>52</v>
      </c>
      <c r="B24" s="297" t="str">
        <f>CONCATENATE(E13,"/",E14)</f>
        <v>GREMSPERGER/MIHALICZA</v>
      </c>
      <c r="C24" s="297"/>
      <c r="D24" s="287" t="s">
        <v>154</v>
      </c>
      <c r="E24" s="288"/>
      <c r="F24" s="287" t="s">
        <v>154</v>
      </c>
      <c r="G24" s="288"/>
      <c r="H24" s="285"/>
      <c r="I24" s="285"/>
      <c r="J24" s="287" t="s">
        <v>185</v>
      </c>
      <c r="K24" s="288"/>
      <c r="L24" s="189"/>
      <c r="M24" s="189"/>
    </row>
    <row r="25" spans="1:13" ht="17.25" customHeight="1">
      <c r="A25" s="246" t="s">
        <v>56</v>
      </c>
      <c r="B25" s="297" t="str">
        <f>CONCATENATE(E16,"/",E17)</f>
        <v>SZÁLLÁSI /PINTÉR </v>
      </c>
      <c r="C25" s="297"/>
      <c r="D25" s="287" t="s">
        <v>185</v>
      </c>
      <c r="E25" s="288"/>
      <c r="F25" s="287" t="s">
        <v>185</v>
      </c>
      <c r="G25" s="288"/>
      <c r="H25" s="287" t="s">
        <v>185</v>
      </c>
      <c r="I25" s="288"/>
      <c r="J25" s="285"/>
      <c r="K25" s="285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5"/>
      <c r="P35" s="205"/>
      <c r="Q35" s="205"/>
      <c r="R35" s="205"/>
      <c r="S35" s="205"/>
    </row>
    <row r="36" spans="1:19" ht="12.75">
      <c r="A36" s="110" t="s">
        <v>25</v>
      </c>
      <c r="B36" s="111"/>
      <c r="C36" s="156"/>
      <c r="D36" s="220" t="s">
        <v>0</v>
      </c>
      <c r="E36" s="221" t="s">
        <v>27</v>
      </c>
      <c r="F36" s="239"/>
      <c r="G36" s="220" t="s">
        <v>0</v>
      </c>
      <c r="H36" s="221" t="s">
        <v>33</v>
      </c>
      <c r="I36" s="130"/>
      <c r="J36" s="221" t="s">
        <v>34</v>
      </c>
      <c r="K36" s="129" t="s">
        <v>35</v>
      </c>
      <c r="L36" s="34"/>
      <c r="M36" s="239"/>
      <c r="O36" s="205"/>
      <c r="P36" s="214"/>
      <c r="Q36" s="214"/>
      <c r="R36" s="215"/>
      <c r="S36" s="205"/>
    </row>
    <row r="37" spans="1:19" ht="12.75">
      <c r="A37" s="192" t="s">
        <v>26</v>
      </c>
      <c r="B37" s="193"/>
      <c r="C37" s="194"/>
      <c r="D37" s="222"/>
      <c r="E37" s="293"/>
      <c r="F37" s="293"/>
      <c r="G37" s="233" t="s">
        <v>1</v>
      </c>
      <c r="H37" s="193"/>
      <c r="I37" s="223"/>
      <c r="J37" s="234"/>
      <c r="K37" s="190" t="s">
        <v>28</v>
      </c>
      <c r="L37" s="240"/>
      <c r="M37" s="224"/>
      <c r="O37" s="205"/>
      <c r="P37" s="216"/>
      <c r="Q37" s="216"/>
      <c r="R37" s="217"/>
      <c r="S37" s="205"/>
    </row>
    <row r="38" spans="1:19" ht="12.75">
      <c r="A38" s="195" t="s">
        <v>32</v>
      </c>
      <c r="B38" s="128"/>
      <c r="C38" s="196"/>
      <c r="D38" s="225"/>
      <c r="E38" s="289"/>
      <c r="F38" s="289"/>
      <c r="G38" s="235"/>
      <c r="H38" s="226"/>
      <c r="I38" s="227"/>
      <c r="J38" s="84"/>
      <c r="K38" s="237"/>
      <c r="L38" s="188"/>
      <c r="M38" s="232"/>
      <c r="O38" s="205"/>
      <c r="P38" s="217"/>
      <c r="Q38" s="218"/>
      <c r="R38" s="217"/>
      <c r="S38" s="205"/>
    </row>
    <row r="39" spans="1:19" ht="12.75">
      <c r="A39" s="144"/>
      <c r="B39" s="145"/>
      <c r="C39" s="146"/>
      <c r="D39" s="225"/>
      <c r="E39" s="229"/>
      <c r="F39" s="230"/>
      <c r="G39" s="235" t="s">
        <v>2</v>
      </c>
      <c r="H39" s="226"/>
      <c r="I39" s="227"/>
      <c r="J39" s="84"/>
      <c r="K39" s="190" t="s">
        <v>29</v>
      </c>
      <c r="L39" s="240"/>
      <c r="M39" s="224"/>
      <c r="O39" s="205"/>
      <c r="P39" s="216"/>
      <c r="Q39" s="216"/>
      <c r="R39" s="217"/>
      <c r="S39" s="205"/>
    </row>
    <row r="40" spans="1:19" ht="12.75">
      <c r="A40" s="112"/>
      <c r="B40" s="154"/>
      <c r="C40" s="113"/>
      <c r="D40" s="225"/>
      <c r="E40" s="229"/>
      <c r="F40" s="230"/>
      <c r="G40" s="235"/>
      <c r="H40" s="226"/>
      <c r="I40" s="227"/>
      <c r="J40" s="84"/>
      <c r="K40" s="238"/>
      <c r="L40" s="230"/>
      <c r="M40" s="228"/>
      <c r="O40" s="205"/>
      <c r="P40" s="217"/>
      <c r="Q40" s="218"/>
      <c r="R40" s="217"/>
      <c r="S40" s="205"/>
    </row>
    <row r="41" spans="1:19" ht="12.75">
      <c r="A41" s="132"/>
      <c r="B41" s="147"/>
      <c r="C41" s="155"/>
      <c r="D41" s="225"/>
      <c r="E41" s="229"/>
      <c r="F41" s="230"/>
      <c r="G41" s="235" t="s">
        <v>3</v>
      </c>
      <c r="H41" s="226"/>
      <c r="I41" s="227"/>
      <c r="J41" s="84"/>
      <c r="K41" s="195"/>
      <c r="L41" s="188"/>
      <c r="M41" s="232"/>
      <c r="O41" s="205"/>
      <c r="P41" s="217"/>
      <c r="Q41" s="218"/>
      <c r="R41" s="217"/>
      <c r="S41" s="205"/>
    </row>
    <row r="42" spans="1:19" ht="12.75">
      <c r="A42" s="133"/>
      <c r="B42" s="149"/>
      <c r="C42" s="113"/>
      <c r="D42" s="225"/>
      <c r="E42" s="229"/>
      <c r="F42" s="230"/>
      <c r="G42" s="235"/>
      <c r="H42" s="226"/>
      <c r="I42" s="227"/>
      <c r="J42" s="84"/>
      <c r="K42" s="190" t="s">
        <v>23</v>
      </c>
      <c r="L42" s="240"/>
      <c r="M42" s="224"/>
      <c r="O42" s="205"/>
      <c r="P42" s="216"/>
      <c r="Q42" s="216"/>
      <c r="R42" s="217"/>
      <c r="S42" s="205"/>
    </row>
    <row r="43" spans="1:19" ht="12.75">
      <c r="A43" s="133"/>
      <c r="B43" s="149"/>
      <c r="C43" s="142"/>
      <c r="D43" s="225"/>
      <c r="E43" s="229"/>
      <c r="F43" s="230"/>
      <c r="G43" s="235" t="s">
        <v>4</v>
      </c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4"/>
      <c r="B44" s="131"/>
      <c r="C44" s="143"/>
      <c r="D44" s="231"/>
      <c r="E44" s="114"/>
      <c r="F44" s="188"/>
      <c r="G44" s="236"/>
      <c r="H44" s="128"/>
      <c r="I44" s="191"/>
      <c r="J44" s="115"/>
      <c r="K44" s="195" t="str">
        <f>L4</f>
        <v>Kádár László</v>
      </c>
      <c r="L44" s="188"/>
      <c r="M44" s="232"/>
      <c r="O44" s="205"/>
      <c r="P44" s="217"/>
      <c r="Q44" s="218"/>
      <c r="R44" s="219"/>
      <c r="S44" s="205"/>
    </row>
    <row r="45" spans="15:19" ht="12.75">
      <c r="O45" s="205"/>
      <c r="P45" s="205"/>
      <c r="Q45" s="205"/>
      <c r="R45" s="205"/>
      <c r="S45" s="205"/>
    </row>
    <row r="46" spans="15:19" ht="12.75">
      <c r="O46" s="205"/>
      <c r="P46" s="205"/>
      <c r="Q46" s="205"/>
      <c r="R46" s="205"/>
      <c r="S46" s="205"/>
    </row>
  </sheetData>
  <sheetProtection/>
  <mergeCells count="33">
    <mergeCell ref="D16:D17"/>
    <mergeCell ref="B21:C21"/>
    <mergeCell ref="D21:E21"/>
    <mergeCell ref="F21:G21"/>
    <mergeCell ref="H21:I21"/>
    <mergeCell ref="A1:F1"/>
    <mergeCell ref="A4:C4"/>
    <mergeCell ref="D7:D8"/>
    <mergeCell ref="D10:D11"/>
    <mergeCell ref="D13:D14"/>
    <mergeCell ref="J21:K21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J25:K25"/>
    <mergeCell ref="E37:F37"/>
    <mergeCell ref="E38:F38"/>
    <mergeCell ref="B25:C25"/>
    <mergeCell ref="D25:E25"/>
    <mergeCell ref="F25:G25"/>
    <mergeCell ref="H25:I25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J13" sqref="J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Budapest Szenior</v>
      </c>
      <c r="B1" s="85"/>
      <c r="C1" s="85"/>
      <c r="D1" s="86"/>
      <c r="E1" s="86"/>
      <c r="F1" s="148"/>
      <c r="G1" s="148"/>
      <c r="H1" s="153" t="s">
        <v>38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Női páros 110-</v>
      </c>
      <c r="B2" s="88" t="s">
        <v>31</v>
      </c>
      <c r="C2" s="158" t="str">
        <f>Altalanos!$C$8</f>
        <v>Női Páros 130+</v>
      </c>
      <c r="D2" s="119"/>
      <c r="E2" s="119"/>
      <c r="F2" s="119"/>
      <c r="G2" s="119"/>
      <c r="H2" s="153" t="s">
        <v>39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45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0" t="str">
        <f>Altalanos!$A$10</f>
        <v>2020.07.10-12.</v>
      </c>
      <c r="B5" s="280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Kádár László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1" t="s">
        <v>40</v>
      </c>
      <c r="C6" s="282"/>
      <c r="D6" s="282"/>
      <c r="E6" s="282"/>
      <c r="F6" s="282"/>
      <c r="G6" s="262"/>
      <c r="H6" s="283" t="s">
        <v>41</v>
      </c>
      <c r="I6" s="282"/>
      <c r="J6" s="282"/>
      <c r="K6" s="282"/>
      <c r="L6" s="284"/>
      <c r="M6" s="283" t="s">
        <v>42</v>
      </c>
      <c r="N6" s="282"/>
      <c r="O6" s="282"/>
      <c r="P6" s="284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65" t="s">
        <v>83</v>
      </c>
      <c r="G7" s="167" t="s">
        <v>82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84</v>
      </c>
      <c r="M7" s="98" t="s">
        <v>82</v>
      </c>
      <c r="N7" s="117" t="s">
        <v>43</v>
      </c>
      <c r="O7" s="99" t="s">
        <v>44</v>
      </c>
      <c r="P7" s="100" t="s">
        <v>24</v>
      </c>
    </row>
    <row r="8" spans="1:16" s="11" customFormat="1" ht="18.75" customHeight="1">
      <c r="A8" s="266">
        <v>1</v>
      </c>
      <c r="B8" s="171" t="s">
        <v>97</v>
      </c>
      <c r="C8" s="93" t="s">
        <v>98</v>
      </c>
      <c r="D8" s="94"/>
      <c r="E8" s="268" t="s">
        <v>176</v>
      </c>
      <c r="F8" s="101"/>
      <c r="G8" s="263"/>
      <c r="H8" s="168" t="s">
        <v>119</v>
      </c>
      <c r="I8" s="126" t="s">
        <v>114</v>
      </c>
      <c r="J8" s="94"/>
      <c r="K8" s="268"/>
      <c r="L8" s="101"/>
      <c r="M8" s="94" t="s">
        <v>99</v>
      </c>
      <c r="N8" s="95"/>
      <c r="O8" s="166" t="e">
        <f>SUM(#REF!,#REF!)</f>
        <v>#REF!</v>
      </c>
      <c r="P8" s="95"/>
    </row>
    <row r="9" spans="1:16" s="11" customFormat="1" ht="18.75" customHeight="1">
      <c r="A9" s="267">
        <v>2</v>
      </c>
      <c r="B9" s="93" t="s">
        <v>100</v>
      </c>
      <c r="C9" s="93" t="s">
        <v>98</v>
      </c>
      <c r="D9" s="94"/>
      <c r="E9" s="275" t="s">
        <v>101</v>
      </c>
      <c r="F9" s="95"/>
      <c r="G9" s="263"/>
      <c r="H9" s="277" t="s">
        <v>102</v>
      </c>
      <c r="I9" s="93" t="s">
        <v>103</v>
      </c>
      <c r="J9" s="94"/>
      <c r="K9" s="268" t="s">
        <v>104</v>
      </c>
      <c r="L9" s="95"/>
      <c r="M9" s="94" t="s">
        <v>99</v>
      </c>
      <c r="N9" s="95"/>
      <c r="O9" s="166" t="e">
        <f>SUM(#REF!,#REF!)</f>
        <v>#REF!</v>
      </c>
      <c r="P9" s="95"/>
    </row>
    <row r="10" spans="1:16" s="11" customFormat="1" ht="18.75" customHeight="1">
      <c r="A10" s="267">
        <v>3</v>
      </c>
      <c r="B10" s="171" t="s">
        <v>111</v>
      </c>
      <c r="C10" s="93" t="s">
        <v>112</v>
      </c>
      <c r="D10" s="94"/>
      <c r="E10" s="268" t="s">
        <v>177</v>
      </c>
      <c r="F10" s="95"/>
      <c r="G10" s="263"/>
      <c r="H10" s="171" t="s">
        <v>113</v>
      </c>
      <c r="I10" s="93" t="s">
        <v>114</v>
      </c>
      <c r="J10" s="94"/>
      <c r="K10" s="268" t="s">
        <v>178</v>
      </c>
      <c r="L10" s="95"/>
      <c r="M10" s="94" t="s">
        <v>99</v>
      </c>
      <c r="N10" s="95"/>
      <c r="O10" s="166" t="e">
        <f>SUM(#REF!,#REF!)</f>
        <v>#REF!</v>
      </c>
      <c r="P10" s="95"/>
    </row>
    <row r="11" spans="1:16" s="11" customFormat="1" ht="18.75" customHeight="1">
      <c r="A11" s="267">
        <v>4</v>
      </c>
      <c r="B11" s="171" t="s">
        <v>120</v>
      </c>
      <c r="C11" s="93" t="s">
        <v>98</v>
      </c>
      <c r="D11" s="94"/>
      <c r="E11" s="268" t="s">
        <v>122</v>
      </c>
      <c r="F11" s="95"/>
      <c r="G11" s="263"/>
      <c r="H11" s="171" t="s">
        <v>121</v>
      </c>
      <c r="I11" s="93" t="s">
        <v>108</v>
      </c>
      <c r="J11" s="94"/>
      <c r="K11" s="268" t="s">
        <v>179</v>
      </c>
      <c r="L11" s="95"/>
      <c r="M11" s="94" t="s">
        <v>99</v>
      </c>
      <c r="N11" s="95"/>
      <c r="O11" s="166" t="e">
        <f>SUM(#REF!,#REF!)</f>
        <v>#REF!</v>
      </c>
      <c r="P11" s="95"/>
    </row>
    <row r="12" spans="1:16" s="11" customFormat="1" ht="18.75" customHeight="1">
      <c r="A12" s="267">
        <v>5</v>
      </c>
      <c r="B12" s="171"/>
      <c r="C12" s="93"/>
      <c r="D12" s="94"/>
      <c r="E12" s="94"/>
      <c r="F12" s="101"/>
      <c r="G12" s="263"/>
      <c r="H12" s="168"/>
      <c r="I12" s="126"/>
      <c r="J12" s="94"/>
      <c r="K12" s="94"/>
      <c r="L12" s="101"/>
      <c r="M12" s="94"/>
      <c r="N12" s="95"/>
      <c r="O12" s="166">
        <f aca="true" t="shared" si="0" ref="O12:O26">SUM(F12,L12)</f>
        <v>0</v>
      </c>
      <c r="P12" s="95"/>
    </row>
    <row r="13" spans="1:16" s="11" customFormat="1" ht="18.75" customHeight="1">
      <c r="A13" s="267">
        <v>6</v>
      </c>
      <c r="B13" s="171"/>
      <c r="C13" s="93"/>
      <c r="D13" s="94"/>
      <c r="E13" s="268"/>
      <c r="F13" s="95"/>
      <c r="G13" s="263"/>
      <c r="H13" s="171"/>
      <c r="I13" s="93"/>
      <c r="J13" s="94"/>
      <c r="K13" s="268"/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67">
        <v>7</v>
      </c>
      <c r="B14" s="171"/>
      <c r="C14" s="93"/>
      <c r="D14" s="94"/>
      <c r="E14" s="268"/>
      <c r="F14" s="95"/>
      <c r="G14" s="263"/>
      <c r="H14" s="171"/>
      <c r="I14" s="93"/>
      <c r="J14" s="94"/>
      <c r="K14" s="268"/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67">
        <v>8</v>
      </c>
      <c r="B15" s="171"/>
      <c r="C15" s="93"/>
      <c r="D15" s="94"/>
      <c r="E15" s="268"/>
      <c r="F15" s="95"/>
      <c r="G15" s="263"/>
      <c r="H15" s="171"/>
      <c r="I15" s="93"/>
      <c r="J15" s="94"/>
      <c r="K15" s="268"/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67">
        <v>9</v>
      </c>
      <c r="B16" s="171"/>
      <c r="C16" s="93"/>
      <c r="D16" s="94"/>
      <c r="E16" s="268"/>
      <c r="F16" s="95"/>
      <c r="G16" s="263"/>
      <c r="H16" s="171"/>
      <c r="I16" s="93"/>
      <c r="J16" s="94"/>
      <c r="K16" s="268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67">
        <v>10</v>
      </c>
      <c r="B17" s="171"/>
      <c r="C17" s="93"/>
      <c r="D17" s="94"/>
      <c r="E17" s="268"/>
      <c r="F17" s="95"/>
      <c r="G17" s="263"/>
      <c r="H17" s="171"/>
      <c r="I17" s="93"/>
      <c r="J17" s="94"/>
      <c r="K17" s="268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67">
        <v>11</v>
      </c>
      <c r="B18" s="171"/>
      <c r="C18" s="93"/>
      <c r="D18" s="94"/>
      <c r="E18" s="268"/>
      <c r="F18" s="95"/>
      <c r="G18" s="263"/>
      <c r="H18" s="171"/>
      <c r="I18" s="93"/>
      <c r="J18" s="94"/>
      <c r="K18" s="269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67">
        <v>12</v>
      </c>
      <c r="B19" s="171"/>
      <c r="C19" s="93"/>
      <c r="D19" s="94"/>
      <c r="E19" s="268"/>
      <c r="F19" s="95"/>
      <c r="G19" s="263"/>
      <c r="H19" s="171"/>
      <c r="I19" s="93"/>
      <c r="J19" s="94"/>
      <c r="K19" s="268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67">
        <v>13</v>
      </c>
      <c r="B20" s="171"/>
      <c r="C20" s="93"/>
      <c r="D20" s="94"/>
      <c r="E20" s="268"/>
      <c r="F20" s="95"/>
      <c r="G20" s="263"/>
      <c r="H20" s="171"/>
      <c r="I20" s="93"/>
      <c r="J20" s="94"/>
      <c r="K20" s="268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67">
        <v>14</v>
      </c>
      <c r="B21" s="171"/>
      <c r="C21" s="93"/>
      <c r="D21" s="94"/>
      <c r="E21" s="268"/>
      <c r="F21" s="95"/>
      <c r="G21" s="263"/>
      <c r="H21" s="171"/>
      <c r="I21" s="93"/>
      <c r="J21" s="94"/>
      <c r="K21" s="270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67">
        <v>15</v>
      </c>
      <c r="B22" s="171"/>
      <c r="C22" s="93"/>
      <c r="D22" s="94"/>
      <c r="E22" s="268"/>
      <c r="F22" s="95"/>
      <c r="G22" s="263"/>
      <c r="H22" s="171"/>
      <c r="I22" s="93"/>
      <c r="J22" s="94"/>
      <c r="K22" s="268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68"/>
      <c r="F23" s="95"/>
      <c r="G23" s="263"/>
      <c r="H23" s="171"/>
      <c r="I23" s="93"/>
      <c r="J23" s="94"/>
      <c r="K23" s="268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68"/>
      <c r="F24" s="95"/>
      <c r="G24" s="263"/>
      <c r="H24" s="171"/>
      <c r="I24" s="93"/>
      <c r="J24" s="94"/>
      <c r="K24" s="268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68"/>
      <c r="F25" s="95"/>
      <c r="G25" s="263"/>
      <c r="H25" s="171"/>
      <c r="I25" s="93"/>
      <c r="J25" s="94"/>
      <c r="K25" s="268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68"/>
      <c r="F26" s="95"/>
      <c r="G26" s="263"/>
      <c r="H26" s="171"/>
      <c r="I26" s="93"/>
      <c r="J26" s="94"/>
      <c r="K26" s="268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6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6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66">
        <v>22</v>
      </c>
      <c r="B29" s="171"/>
      <c r="C29" s="93"/>
      <c r="D29" s="94"/>
      <c r="E29" s="94"/>
      <c r="F29" s="101"/>
      <c r="G29" s="26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67">
        <v>23</v>
      </c>
      <c r="B30" s="171"/>
      <c r="C30" s="93"/>
      <c r="D30" s="94"/>
      <c r="E30" s="94"/>
      <c r="F30" s="101"/>
      <c r="G30" s="26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67">
        <v>24</v>
      </c>
      <c r="B31" s="171"/>
      <c r="C31" s="93"/>
      <c r="D31" s="94"/>
      <c r="E31" s="94"/>
      <c r="F31" s="101"/>
      <c r="G31" s="26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67">
        <v>25</v>
      </c>
      <c r="B32" s="171"/>
      <c r="C32" s="93"/>
      <c r="D32" s="94"/>
      <c r="E32" s="94"/>
      <c r="F32" s="101"/>
      <c r="G32" s="26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66">
        <v>26</v>
      </c>
      <c r="B33" s="171"/>
      <c r="C33" s="93"/>
      <c r="D33" s="94"/>
      <c r="E33" s="94"/>
      <c r="F33" s="101"/>
      <c r="G33" s="26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67">
        <v>27</v>
      </c>
      <c r="B34" s="171"/>
      <c r="C34" s="93"/>
      <c r="D34" s="94"/>
      <c r="E34" s="94"/>
      <c r="F34" s="101"/>
      <c r="G34" s="26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67">
        <v>28</v>
      </c>
      <c r="B35" s="171"/>
      <c r="C35" s="93"/>
      <c r="D35" s="94"/>
      <c r="E35" s="94"/>
      <c r="F35" s="101"/>
      <c r="G35" s="26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67">
        <v>29</v>
      </c>
      <c r="B36" s="171"/>
      <c r="C36" s="93"/>
      <c r="D36" s="94"/>
      <c r="E36" s="94"/>
      <c r="F36" s="101"/>
      <c r="G36" s="26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67">
        <v>30</v>
      </c>
      <c r="B37" s="171"/>
      <c r="C37" s="93"/>
      <c r="D37" s="94"/>
      <c r="E37" s="94"/>
      <c r="F37" s="101"/>
      <c r="G37" s="26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67">
        <v>31</v>
      </c>
      <c r="B38" s="171"/>
      <c r="C38" s="93"/>
      <c r="D38" s="94"/>
      <c r="E38" s="94"/>
      <c r="F38" s="101"/>
      <c r="G38" s="26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67">
        <v>32</v>
      </c>
      <c r="B39" s="171"/>
      <c r="C39" s="93"/>
      <c r="D39" s="94"/>
      <c r="E39" s="94"/>
      <c r="F39" s="101"/>
      <c r="G39" s="26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6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6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6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6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6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6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6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6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6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6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6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6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6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6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6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6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68"/>
      <c r="F56" s="95"/>
      <c r="G56" s="263"/>
      <c r="H56" s="171"/>
      <c r="I56" s="93"/>
      <c r="J56" s="94"/>
      <c r="K56" s="26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6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68"/>
      <c r="F58" s="95"/>
      <c r="G58" s="263"/>
      <c r="H58" s="171"/>
      <c r="I58" s="93"/>
      <c r="J58" s="94"/>
      <c r="K58" s="26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68"/>
      <c r="F59" s="95"/>
      <c r="G59" s="263"/>
      <c r="H59" s="171"/>
      <c r="I59" s="93"/>
      <c r="J59" s="94"/>
      <c r="K59" s="26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68"/>
      <c r="F60" s="95"/>
      <c r="G60" s="263"/>
      <c r="H60" s="171"/>
      <c r="I60" s="93"/>
      <c r="J60" s="94"/>
      <c r="K60" s="26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68"/>
      <c r="F61" s="95"/>
      <c r="G61" s="263"/>
      <c r="H61" s="171"/>
      <c r="I61" s="93"/>
      <c r="J61" s="94"/>
      <c r="K61" s="26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68"/>
      <c r="F62" s="95"/>
      <c r="G62" s="263"/>
      <c r="H62" s="171"/>
      <c r="I62" s="93"/>
      <c r="J62" s="94"/>
      <c r="K62" s="26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68"/>
      <c r="F63" s="95"/>
      <c r="G63" s="263"/>
      <c r="H63" s="171"/>
      <c r="I63" s="93"/>
      <c r="J63" s="94"/>
      <c r="K63" s="26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68"/>
      <c r="F64" s="95"/>
      <c r="G64" s="263"/>
      <c r="H64" s="171"/>
      <c r="I64" s="93"/>
      <c r="J64" s="94"/>
      <c r="K64" s="26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68"/>
      <c r="F65" s="95"/>
      <c r="G65" s="263"/>
      <c r="H65" s="171"/>
      <c r="I65" s="93"/>
      <c r="J65" s="94"/>
      <c r="K65" s="26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68"/>
      <c r="F66" s="95"/>
      <c r="G66" s="263"/>
      <c r="H66" s="171"/>
      <c r="I66" s="93"/>
      <c r="J66" s="94"/>
      <c r="K66" s="27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68"/>
      <c r="F67" s="95"/>
      <c r="G67" s="263"/>
      <c r="H67" s="171"/>
      <c r="I67" s="93"/>
      <c r="J67" s="94"/>
      <c r="K67" s="26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68"/>
      <c r="F68" s="95"/>
      <c r="G68" s="263"/>
      <c r="H68" s="171"/>
      <c r="I68" s="93"/>
      <c r="J68" s="94"/>
      <c r="K68" s="26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68"/>
      <c r="F69" s="95"/>
      <c r="G69" s="263"/>
      <c r="H69" s="171"/>
      <c r="I69" s="93"/>
      <c r="J69" s="94"/>
      <c r="K69" s="26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68"/>
      <c r="F70" s="95"/>
      <c r="G70" s="263"/>
      <c r="H70" s="171"/>
      <c r="I70" s="93"/>
      <c r="J70" s="94"/>
      <c r="K70" s="26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68"/>
      <c r="F71" s="95"/>
      <c r="G71" s="263"/>
      <c r="H71" s="171"/>
      <c r="I71" s="93"/>
      <c r="J71" s="94"/>
      <c r="K71" s="26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6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68"/>
      <c r="F73" s="95"/>
      <c r="G73" s="263"/>
      <c r="H73" s="171"/>
      <c r="I73" s="93"/>
      <c r="J73" s="94"/>
      <c r="K73" s="26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68"/>
      <c r="F74" s="95"/>
      <c r="G74" s="263"/>
      <c r="H74" s="171"/>
      <c r="I74" s="93"/>
      <c r="J74" s="94"/>
      <c r="K74" s="26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68"/>
      <c r="F75" s="95"/>
      <c r="G75" s="263"/>
      <c r="H75" s="171"/>
      <c r="I75" s="93"/>
      <c r="J75" s="94"/>
      <c r="K75" s="26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68"/>
      <c r="F76" s="95"/>
      <c r="G76" s="263"/>
      <c r="H76" s="171"/>
      <c r="I76" s="93"/>
      <c r="J76" s="94"/>
      <c r="K76" s="26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68"/>
      <c r="F77" s="95"/>
      <c r="G77" s="263"/>
      <c r="H77" s="171"/>
      <c r="I77" s="93"/>
      <c r="J77" s="94"/>
      <c r="K77" s="26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68"/>
      <c r="F78" s="95"/>
      <c r="G78" s="263"/>
      <c r="H78" s="171"/>
      <c r="I78" s="93"/>
      <c r="J78" s="94"/>
      <c r="K78" s="26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68"/>
      <c r="F79" s="95"/>
      <c r="G79" s="263"/>
      <c r="H79" s="171"/>
      <c r="I79" s="93"/>
      <c r="J79" s="94"/>
      <c r="K79" s="26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68"/>
      <c r="F80" s="95"/>
      <c r="G80" s="263"/>
      <c r="H80" s="171"/>
      <c r="I80" s="93"/>
      <c r="J80" s="94"/>
      <c r="K80" s="26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68"/>
      <c r="F81" s="95"/>
      <c r="G81" s="263"/>
      <c r="H81" s="171"/>
      <c r="I81" s="93"/>
      <c r="J81" s="94"/>
      <c r="K81" s="26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68"/>
      <c r="F82" s="95"/>
      <c r="G82" s="263"/>
      <c r="H82" s="171"/>
      <c r="I82" s="93"/>
      <c r="J82" s="94"/>
      <c r="K82" s="27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68"/>
      <c r="F83" s="95"/>
      <c r="G83" s="263"/>
      <c r="H83" s="171"/>
      <c r="I83" s="93"/>
      <c r="J83" s="94"/>
      <c r="K83" s="26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68"/>
      <c r="F84" s="95"/>
      <c r="G84" s="263"/>
      <c r="H84" s="171"/>
      <c r="I84" s="93"/>
      <c r="J84" s="94"/>
      <c r="K84" s="26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68"/>
      <c r="F85" s="95"/>
      <c r="G85" s="263"/>
      <c r="H85" s="171"/>
      <c r="I85" s="93"/>
      <c r="J85" s="94"/>
      <c r="K85" s="26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68"/>
      <c r="F86" s="95"/>
      <c r="G86" s="263"/>
      <c r="H86" s="171"/>
      <c r="I86" s="93"/>
      <c r="J86" s="94"/>
      <c r="K86" s="26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71"/>
      <c r="F87" s="272"/>
      <c r="G87" s="264"/>
      <c r="H87" s="172"/>
      <c r="I87" s="135"/>
      <c r="J87" s="169"/>
      <c r="K87" s="271"/>
      <c r="L87" s="27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conditionalFormatting sqref="E9">
    <cfRule type="expression" priority="6" dxfId="5" stopIfTrue="1">
      <formula>AND(ROUNDDOWN(($A$4-E9)/365.25,0)&lt;=13,G9&lt;&gt;"OK")</formula>
    </cfRule>
    <cfRule type="expression" priority="7" dxfId="4" stopIfTrue="1">
      <formula>AND(ROUNDDOWN(($A$4-E9)/365.25,0)&lt;=14,G9&lt;&gt;"OK")</formula>
    </cfRule>
    <cfRule type="expression" priority="8" dxfId="3" stopIfTrue="1">
      <formula>AND(ROUNDDOWN(($A$4-E9)/365.25,0)&lt;=17,G9&lt;&gt;"OK")</formula>
    </cfRule>
  </conditionalFormatting>
  <conditionalFormatting sqref="B9:D9">
    <cfRule type="expression" priority="5" dxfId="2" stopIfTrue="1">
      <formula>$Q9&gt;=1</formula>
    </cfRule>
  </conditionalFormatting>
  <conditionalFormatting sqref="E9">
    <cfRule type="expression" priority="2" dxfId="5" stopIfTrue="1">
      <formula>AND(ROUNDDOWN(($A$4-E9)/365.25,0)&lt;=13,G9&lt;&gt;"OK")</formula>
    </cfRule>
    <cfRule type="expression" priority="3" dxfId="4" stopIfTrue="1">
      <formula>AND(ROUNDDOWN(($A$4-E9)/365.25,0)&lt;=14,G9&lt;&gt;"OK")</formula>
    </cfRule>
    <cfRule type="expression" priority="4" dxfId="3" stopIfTrue="1">
      <formula>AND(ROUNDDOWN(($A$4-E9)/365.25,0)&lt;=17,G9&lt;&gt;"OK")</formula>
    </cfRule>
  </conditionalFormatting>
  <conditionalFormatting sqref="B9:D9">
    <cfRule type="expression" priority="1" dxfId="2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S46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294" t="str">
        <f>Altalanos!$A$6</f>
        <v>Budapest Szenior</v>
      </c>
      <c r="B1" s="294"/>
      <c r="C1" s="294"/>
      <c r="D1" s="294"/>
      <c r="E1" s="294"/>
      <c r="F1" s="294"/>
      <c r="G1" s="173"/>
      <c r="H1" s="176" t="s">
        <v>46</v>
      </c>
      <c r="I1" s="174"/>
      <c r="J1" s="175"/>
      <c r="L1" s="177"/>
      <c r="M1" s="201"/>
      <c r="N1" s="203"/>
      <c r="O1" s="203" t="s">
        <v>5</v>
      </c>
      <c r="P1" s="203"/>
      <c r="Q1" s="204"/>
      <c r="R1" s="203"/>
      <c r="S1" s="205"/>
    </row>
    <row r="2" spans="1:19" ht="12.75">
      <c r="A2" s="178" t="s">
        <v>31</v>
      </c>
      <c r="B2" s="179"/>
      <c r="C2" s="179"/>
      <c r="D2" s="179"/>
      <c r="E2" s="273" t="str">
        <f>Altalanos!$C$8</f>
        <v>Női Páros 130+</v>
      </c>
      <c r="F2" s="179"/>
      <c r="G2" s="180"/>
      <c r="H2" s="181"/>
      <c r="I2" s="181"/>
      <c r="J2" s="182"/>
      <c r="K2" s="177"/>
      <c r="L2" s="177"/>
      <c r="M2" s="202"/>
      <c r="N2" s="206"/>
      <c r="O2" s="207"/>
      <c r="P2" s="206"/>
      <c r="Q2" s="251" t="s">
        <v>58</v>
      </c>
      <c r="R2" s="252" t="s">
        <v>64</v>
      </c>
      <c r="S2" s="252" t="s">
        <v>59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09"/>
      <c r="O3" s="208"/>
      <c r="P3" s="209"/>
      <c r="Q3" s="253" t="s">
        <v>65</v>
      </c>
      <c r="R3" s="254" t="s">
        <v>60</v>
      </c>
      <c r="S3" s="254" t="s">
        <v>61</v>
      </c>
    </row>
    <row r="4" spans="1:19" ht="13.5" thickBot="1">
      <c r="A4" s="295" t="str">
        <f>Altalanos!$A$10</f>
        <v>2020.07.10-12.</v>
      </c>
      <c r="B4" s="295"/>
      <c r="C4" s="295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Kádár László</v>
      </c>
      <c r="M4" s="186"/>
      <c r="N4" s="211"/>
      <c r="O4" s="212"/>
      <c r="P4" s="211"/>
      <c r="Q4" s="255" t="s">
        <v>66</v>
      </c>
      <c r="R4" s="256" t="s">
        <v>62</v>
      </c>
      <c r="S4" s="256" t="s">
        <v>63</v>
      </c>
    </row>
    <row r="5" spans="1:19" ht="12.75">
      <c r="A5" s="34"/>
      <c r="B5" s="34" t="s">
        <v>30</v>
      </c>
      <c r="C5" s="198" t="s">
        <v>48</v>
      </c>
      <c r="D5" s="34" t="s">
        <v>25</v>
      </c>
      <c r="E5" s="34" t="s">
        <v>53</v>
      </c>
      <c r="F5" s="34"/>
      <c r="G5" s="34" t="s">
        <v>17</v>
      </c>
      <c r="H5" s="34"/>
      <c r="I5" s="34" t="s">
        <v>21</v>
      </c>
      <c r="J5" s="34"/>
      <c r="K5" s="243" t="s">
        <v>54</v>
      </c>
      <c r="L5" s="243" t="s">
        <v>55</v>
      </c>
      <c r="M5" s="243"/>
      <c r="N5" s="205"/>
      <c r="O5" s="205"/>
      <c r="P5" s="205"/>
      <c r="Q5" s="205"/>
      <c r="R5" s="205"/>
      <c r="S5" s="205"/>
    </row>
    <row r="6" spans="1:19" ht="12.75">
      <c r="A6" s="189"/>
      <c r="B6" s="189"/>
      <c r="C6" s="241"/>
      <c r="D6" s="189"/>
      <c r="E6" s="189"/>
      <c r="F6" s="189"/>
      <c r="G6" s="189"/>
      <c r="H6" s="189"/>
      <c r="I6" s="189"/>
      <c r="J6" s="189"/>
      <c r="K6" s="250"/>
      <c r="L6" s="250"/>
      <c r="M6" s="250"/>
      <c r="N6" s="205"/>
      <c r="O6" s="205"/>
      <c r="P6" s="205"/>
      <c r="Q6" s="205"/>
      <c r="R6" s="205"/>
      <c r="S6" s="205"/>
    </row>
    <row r="7" spans="1:19" ht="12.75">
      <c r="A7" s="189"/>
      <c r="B7" s="189"/>
      <c r="C7" s="199" t="str">
        <f>IF($B8="","",VLOOKUP($B8,'130elő'!$A$7:$P$22,5))</f>
        <v>490416</v>
      </c>
      <c r="D7" s="291"/>
      <c r="E7" s="197" t="str">
        <f>UPPER(IF($B8="","",VLOOKUP($B8,'130elő'!$A$7:$P$22,2)))</f>
        <v>PÓKA</v>
      </c>
      <c r="F7" s="200"/>
      <c r="G7" s="197" t="str">
        <f>IF($B8="","",VLOOKUP($B8,'130elő'!$A$7:$P$22,3))</f>
        <v>Ágnes</v>
      </c>
      <c r="H7" s="200"/>
      <c r="I7" s="197">
        <f>IF($B8="","",VLOOKUP($B8,'130elő'!$A$7:$P$22,4))</f>
        <v>0</v>
      </c>
      <c r="J7" s="189"/>
      <c r="K7" s="123"/>
      <c r="L7" s="301">
        <v>90</v>
      </c>
      <c r="M7" s="189"/>
      <c r="N7" s="205"/>
      <c r="O7" s="205"/>
      <c r="P7" s="205"/>
      <c r="Q7" s="205"/>
      <c r="R7" s="205"/>
      <c r="S7" s="205"/>
    </row>
    <row r="8" spans="1:19" ht="12.75">
      <c r="A8" s="213" t="s">
        <v>50</v>
      </c>
      <c r="B8" s="244">
        <v>1</v>
      </c>
      <c r="C8" s="199">
        <f>IF($B8="","",VLOOKUP($B8,'130elő'!$A$7:$P$22,11))</f>
        <v>0</v>
      </c>
      <c r="D8" s="292"/>
      <c r="E8" s="197" t="str">
        <f>UPPER(IF($B8="","",VLOOKUP($B8,'130elő'!$A$7:$P$22,8)))</f>
        <v>LANSTIÁK</v>
      </c>
      <c r="F8" s="200"/>
      <c r="G8" s="197" t="str">
        <f>IF($B8="","",VLOOKUP($B8,'130elő'!$A$7:$P$22,9))</f>
        <v>Éva</v>
      </c>
      <c r="H8" s="200"/>
      <c r="I8" s="197">
        <f>IF($B8="","",VLOOKUP($B8,'130elő'!$A$7:$P$22,10))</f>
        <v>0</v>
      </c>
      <c r="J8" s="189"/>
      <c r="K8" s="306" t="s">
        <v>181</v>
      </c>
      <c r="L8" s="302">
        <v>90</v>
      </c>
      <c r="M8" s="230"/>
      <c r="N8" s="205"/>
      <c r="O8" s="205"/>
      <c r="P8" s="205"/>
      <c r="Q8" s="205"/>
      <c r="R8" s="205"/>
      <c r="S8" s="205"/>
    </row>
    <row r="9" spans="1:19" ht="12.75">
      <c r="A9" s="213"/>
      <c r="B9" s="245"/>
      <c r="C9" s="247"/>
      <c r="D9" s="247"/>
      <c r="E9" s="248"/>
      <c r="F9" s="249"/>
      <c r="G9" s="248"/>
      <c r="H9" s="249"/>
      <c r="I9" s="248"/>
      <c r="J9" s="189"/>
      <c r="K9" s="305"/>
      <c r="L9" s="303"/>
      <c r="M9" s="230"/>
      <c r="N9" s="205"/>
      <c r="O9" s="205"/>
      <c r="P9" s="205"/>
      <c r="Q9" s="205"/>
      <c r="R9" s="205"/>
      <c r="S9" s="205"/>
    </row>
    <row r="10" spans="1:19" ht="12.75">
      <c r="A10" s="213"/>
      <c r="B10" s="245"/>
      <c r="C10" s="199" t="str">
        <f>IF($B11="","",VLOOKUP($B11,'130elő'!$A$7:$P$22,5))</f>
        <v>530402</v>
      </c>
      <c r="D10" s="291"/>
      <c r="E10" s="197" t="str">
        <f>UPPER(IF($B11="","",VLOOKUP($B11,'130elő'!$A$7:$P$22,2)))</f>
        <v>MAROSI </v>
      </c>
      <c r="F10" s="200"/>
      <c r="G10" s="197" t="str">
        <f>IF($B11="","",VLOOKUP($B11,'130elő'!$A$7:$P$22,3))</f>
        <v>Ágnes</v>
      </c>
      <c r="H10" s="200"/>
      <c r="I10" s="197">
        <f>IF($B11="","",VLOOKUP($B11,'130elő'!$A$7:$P$22,4))</f>
        <v>0</v>
      </c>
      <c r="J10" s="189"/>
      <c r="K10" s="123"/>
      <c r="L10" s="301">
        <v>90</v>
      </c>
      <c r="M10" s="230"/>
      <c r="N10" s="205"/>
      <c r="O10" s="205"/>
      <c r="P10" s="205"/>
      <c r="Q10" s="205"/>
      <c r="R10" s="205"/>
      <c r="S10" s="205"/>
    </row>
    <row r="11" spans="1:19" ht="12.75">
      <c r="A11" s="213" t="s">
        <v>51</v>
      </c>
      <c r="B11" s="244">
        <v>2</v>
      </c>
      <c r="C11" s="199" t="str">
        <f>IF($B11="","",VLOOKUP($B11,'130elő'!$A$7:$P$22,11))</f>
        <v>500620</v>
      </c>
      <c r="D11" s="292"/>
      <c r="E11" s="197" t="str">
        <f>UPPER(IF($B11="","",VLOOKUP($B11,'130elő'!$A$7:$P$22,8)))</f>
        <v>MICHELBERGER</v>
      </c>
      <c r="F11" s="200"/>
      <c r="G11" s="197" t="str">
        <f>IF($B11="","",VLOOKUP($B11,'130elő'!$A$7:$P$22,9))</f>
        <v>Ottilia</v>
      </c>
      <c r="H11" s="200"/>
      <c r="I11" s="197">
        <f>IF($B11="","",VLOOKUP($B11,'130elő'!$A$7:$P$22,10))</f>
        <v>0</v>
      </c>
      <c r="J11" s="189"/>
      <c r="K11" s="306" t="s">
        <v>184</v>
      </c>
      <c r="L11" s="302">
        <v>90</v>
      </c>
      <c r="M11" s="230"/>
      <c r="N11" s="205"/>
      <c r="O11" s="205"/>
      <c r="P11" s="205"/>
      <c r="Q11" s="205"/>
      <c r="R11" s="205"/>
      <c r="S11" s="205"/>
    </row>
    <row r="12" spans="1:19" ht="12.75">
      <c r="A12" s="213"/>
      <c r="B12" s="245"/>
      <c r="C12" s="247"/>
      <c r="D12" s="247"/>
      <c r="E12" s="248"/>
      <c r="F12" s="249"/>
      <c r="G12" s="248"/>
      <c r="H12" s="249"/>
      <c r="I12" s="248"/>
      <c r="J12" s="189"/>
      <c r="K12" s="305"/>
      <c r="L12" s="303"/>
      <c r="M12" s="230"/>
      <c r="N12" s="205"/>
      <c r="O12" s="205"/>
      <c r="P12" s="205"/>
      <c r="Q12" s="205"/>
      <c r="R12" s="205"/>
      <c r="S12" s="205"/>
    </row>
    <row r="13" spans="1:19" ht="12.75">
      <c r="A13" s="213"/>
      <c r="B13" s="245"/>
      <c r="C13" s="199" t="str">
        <f>IF($B14="","",VLOOKUP($B14,'130elő'!$A$7:$P$22,5))</f>
        <v>521207</v>
      </c>
      <c r="D13" s="291"/>
      <c r="E13" s="197" t="str">
        <f>UPPER(IF($B14="","",VLOOKUP($B14,'130elő'!$A$7:$P$22,2)))</f>
        <v>BARSI </v>
      </c>
      <c r="F13" s="200"/>
      <c r="G13" s="197" t="str">
        <f>IF($B14="","",VLOOKUP($B14,'130elő'!$A$7:$P$22,3))</f>
        <v>Tünde</v>
      </c>
      <c r="H13" s="200"/>
      <c r="I13" s="197">
        <f>IF($B14="","",VLOOKUP($B14,'130elő'!$A$7:$P$22,4))</f>
        <v>0</v>
      </c>
      <c r="J13" s="189"/>
      <c r="K13" s="123"/>
      <c r="L13" s="301">
        <v>140</v>
      </c>
      <c r="M13" s="230"/>
      <c r="N13" s="205"/>
      <c r="O13" s="205"/>
      <c r="P13" s="205"/>
      <c r="Q13" s="205"/>
      <c r="R13" s="205"/>
      <c r="S13" s="205"/>
    </row>
    <row r="14" spans="1:19" ht="12.75">
      <c r="A14" s="213" t="s">
        <v>52</v>
      </c>
      <c r="B14" s="244">
        <v>3</v>
      </c>
      <c r="C14" s="199" t="str">
        <f>IF($B14="","",VLOOKUP($B14,'130elő'!$A$7:$P$22,11))</f>
        <v>450227</v>
      </c>
      <c r="D14" s="292"/>
      <c r="E14" s="197" t="str">
        <f>UPPER(IF($B14="","",VLOOKUP($B14,'130elő'!$A$7:$P$22,8)))</f>
        <v>DÖBREI</v>
      </c>
      <c r="F14" s="200"/>
      <c r="G14" s="197" t="str">
        <f>IF($B14="","",VLOOKUP($B14,'130elő'!$A$7:$P$22,9))</f>
        <v>Éva</v>
      </c>
      <c r="H14" s="200"/>
      <c r="I14" s="197">
        <f>IF($B14="","",VLOOKUP($B14,'130elő'!$A$7:$P$22,10))</f>
        <v>0</v>
      </c>
      <c r="J14" s="189"/>
      <c r="K14" s="306" t="s">
        <v>182</v>
      </c>
      <c r="L14" s="302">
        <v>140</v>
      </c>
      <c r="M14" s="230"/>
      <c r="N14" s="205"/>
      <c r="O14" s="205"/>
      <c r="P14" s="205"/>
      <c r="Q14" s="205"/>
      <c r="R14" s="205"/>
      <c r="S14" s="205"/>
    </row>
    <row r="15" spans="1:13" ht="12.75">
      <c r="A15" s="213"/>
      <c r="B15" s="245"/>
      <c r="C15" s="247"/>
      <c r="D15" s="247"/>
      <c r="E15" s="248"/>
      <c r="F15" s="249"/>
      <c r="G15" s="248"/>
      <c r="H15" s="249"/>
      <c r="I15" s="248"/>
      <c r="J15" s="189"/>
      <c r="K15" s="305"/>
      <c r="L15" s="303"/>
      <c r="M15" s="189"/>
    </row>
    <row r="16" spans="1:13" ht="12.75">
      <c r="A16" s="213"/>
      <c r="B16" s="245"/>
      <c r="C16" s="199" t="str">
        <f>IF($B17="","",VLOOKUP($B17,'130elő'!$A$7:$P$22,5))</f>
        <v>480814</v>
      </c>
      <c r="D16" s="291"/>
      <c r="E16" s="197" t="str">
        <f>UPPER(IF($B17="","",VLOOKUP($B17,'130elő'!$A$7:$P$22,2)))</f>
        <v>KISS</v>
      </c>
      <c r="F16" s="200"/>
      <c r="G16" s="197" t="str">
        <f>IF($B17="","",VLOOKUP($B17,'130elő'!$A$7:$P$22,3))</f>
        <v>Ágnes</v>
      </c>
      <c r="H16" s="200"/>
      <c r="I16" s="197">
        <f>IF($B17="","",VLOOKUP($B17,'130elő'!$A$7:$P$22,4))</f>
        <v>0</v>
      </c>
      <c r="J16" s="189"/>
      <c r="K16" s="123"/>
      <c r="L16" s="301">
        <v>200</v>
      </c>
      <c r="M16" s="189"/>
    </row>
    <row r="17" spans="1:13" ht="12.75">
      <c r="A17" s="213" t="s">
        <v>56</v>
      </c>
      <c r="B17" s="244">
        <v>4</v>
      </c>
      <c r="C17" s="199" t="str">
        <f>IF($B17="","",VLOOKUP($B17,'130elő'!$A$7:$P$22,11))</f>
        <v>500619</v>
      </c>
      <c r="D17" s="292"/>
      <c r="E17" s="197" t="str">
        <f>UPPER(IF($B17="","",VLOOKUP($B17,'130elő'!$A$7:$P$22,8)))</f>
        <v>ORBÁN</v>
      </c>
      <c r="F17" s="200"/>
      <c r="G17" s="197" t="str">
        <f>IF($B17="","",VLOOKUP($B17,'130elő'!$A$7:$P$22,9))</f>
        <v>Zsuzsa</v>
      </c>
      <c r="H17" s="200"/>
      <c r="I17" s="197">
        <f>IF($B17="","",VLOOKUP($B17,'130elő'!$A$7:$P$22,10))</f>
        <v>0</v>
      </c>
      <c r="J17" s="189"/>
      <c r="K17" s="306" t="s">
        <v>180</v>
      </c>
      <c r="L17" s="302">
        <v>200</v>
      </c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278"/>
      <c r="E20" s="278"/>
      <c r="F20" s="278"/>
      <c r="G20" s="278"/>
      <c r="H20" s="278"/>
      <c r="I20" s="278"/>
      <c r="J20" s="278"/>
      <c r="K20" s="278"/>
      <c r="L20" s="189"/>
      <c r="M20" s="189"/>
    </row>
    <row r="21" spans="1:13" ht="18.75" customHeight="1">
      <c r="A21" s="189"/>
      <c r="B21" s="296"/>
      <c r="C21" s="296"/>
      <c r="D21" s="298" t="str">
        <f>CONCATENATE(E7,"/",E8)</f>
        <v>PÓKA/LANSTIÁK</v>
      </c>
      <c r="E21" s="298"/>
      <c r="F21" s="298" t="str">
        <f>CONCATENATE(E10,"/",E11)</f>
        <v>MAROSI /MICHELBERGER</v>
      </c>
      <c r="G21" s="298"/>
      <c r="H21" s="298" t="str">
        <f>CONCATENATE(E13,"/",E14)</f>
        <v>BARSI /DÖBREI</v>
      </c>
      <c r="I21" s="298"/>
      <c r="J21" s="298" t="str">
        <f>CONCATENATE(E16,"/",E17)</f>
        <v>KISS/ORBÁN</v>
      </c>
      <c r="K21" s="298"/>
      <c r="L21" s="189"/>
      <c r="M21" s="189"/>
    </row>
    <row r="22" spans="1:13" ht="18.75" customHeight="1">
      <c r="A22" s="246" t="s">
        <v>50</v>
      </c>
      <c r="B22" s="290" t="str">
        <f>CONCATENATE(E7,"/",E8)</f>
        <v>PÓKA/LANSTIÁK</v>
      </c>
      <c r="C22" s="290"/>
      <c r="D22" s="285"/>
      <c r="E22" s="285"/>
      <c r="F22" s="287" t="s">
        <v>155</v>
      </c>
      <c r="G22" s="288"/>
      <c r="H22" s="287" t="s">
        <v>156</v>
      </c>
      <c r="I22" s="288"/>
      <c r="J22" s="287" t="s">
        <v>157</v>
      </c>
      <c r="K22" s="288"/>
      <c r="L22" s="189"/>
      <c r="M22" s="189"/>
    </row>
    <row r="23" spans="1:13" ht="18.75" customHeight="1">
      <c r="A23" s="246" t="s">
        <v>51</v>
      </c>
      <c r="B23" s="290" t="str">
        <f>CONCATENATE(E10,"/",E11)</f>
        <v>MAROSI /MICHELBERGER</v>
      </c>
      <c r="C23" s="290"/>
      <c r="D23" s="287" t="s">
        <v>158</v>
      </c>
      <c r="E23" s="288"/>
      <c r="F23" s="285"/>
      <c r="G23" s="285"/>
      <c r="H23" s="287" t="s">
        <v>157</v>
      </c>
      <c r="I23" s="288"/>
      <c r="J23" s="287" t="s">
        <v>157</v>
      </c>
      <c r="K23" s="288"/>
      <c r="L23" s="189"/>
      <c r="M23" s="189"/>
    </row>
    <row r="24" spans="1:13" ht="18.75" customHeight="1">
      <c r="A24" s="246" t="s">
        <v>52</v>
      </c>
      <c r="B24" s="290" t="str">
        <f>CONCATENATE(E13,"/",E14)</f>
        <v>BARSI /DÖBREI</v>
      </c>
      <c r="C24" s="290"/>
      <c r="D24" s="287" t="s">
        <v>159</v>
      </c>
      <c r="E24" s="288"/>
      <c r="F24" s="287" t="s">
        <v>160</v>
      </c>
      <c r="G24" s="288"/>
      <c r="H24" s="285"/>
      <c r="I24" s="285"/>
      <c r="J24" s="287" t="s">
        <v>157</v>
      </c>
      <c r="K24" s="288"/>
      <c r="L24" s="189"/>
      <c r="M24" s="189"/>
    </row>
    <row r="25" spans="1:13" ht="17.25" customHeight="1">
      <c r="A25" s="246" t="s">
        <v>56</v>
      </c>
      <c r="B25" s="290" t="str">
        <f>CONCATENATE(E16,"/",E17)</f>
        <v>KISS/ORBÁN</v>
      </c>
      <c r="C25" s="290"/>
      <c r="D25" s="287" t="s">
        <v>160</v>
      </c>
      <c r="E25" s="288"/>
      <c r="F25" s="287" t="s">
        <v>160</v>
      </c>
      <c r="G25" s="288"/>
      <c r="H25" s="287" t="s">
        <v>160</v>
      </c>
      <c r="I25" s="288"/>
      <c r="J25" s="285"/>
      <c r="K25" s="285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5"/>
      <c r="P35" s="205"/>
      <c r="Q35" s="205"/>
      <c r="R35" s="205"/>
      <c r="S35" s="205"/>
    </row>
    <row r="36" spans="1:19" ht="12.75">
      <c r="A36" s="110" t="s">
        <v>25</v>
      </c>
      <c r="B36" s="111"/>
      <c r="C36" s="156"/>
      <c r="D36" s="220" t="s">
        <v>0</v>
      </c>
      <c r="E36" s="221" t="s">
        <v>27</v>
      </c>
      <c r="F36" s="239"/>
      <c r="G36" s="220" t="s">
        <v>0</v>
      </c>
      <c r="H36" s="221" t="s">
        <v>33</v>
      </c>
      <c r="I36" s="130"/>
      <c r="J36" s="221" t="s">
        <v>34</v>
      </c>
      <c r="K36" s="129" t="s">
        <v>35</v>
      </c>
      <c r="L36" s="34"/>
      <c r="M36" s="239"/>
      <c r="O36" s="205"/>
      <c r="P36" s="214"/>
      <c r="Q36" s="214"/>
      <c r="R36" s="215"/>
      <c r="S36" s="205"/>
    </row>
    <row r="37" spans="1:19" ht="12.75">
      <c r="A37" s="192" t="s">
        <v>26</v>
      </c>
      <c r="B37" s="193"/>
      <c r="C37" s="194"/>
      <c r="D37" s="222"/>
      <c r="E37" s="293"/>
      <c r="F37" s="293"/>
      <c r="G37" s="233" t="s">
        <v>1</v>
      </c>
      <c r="H37" s="193"/>
      <c r="I37" s="223"/>
      <c r="J37" s="234"/>
      <c r="K37" s="190" t="s">
        <v>28</v>
      </c>
      <c r="L37" s="240"/>
      <c r="M37" s="224"/>
      <c r="O37" s="205"/>
      <c r="P37" s="216"/>
      <c r="Q37" s="216"/>
      <c r="R37" s="217"/>
      <c r="S37" s="205"/>
    </row>
    <row r="38" spans="1:19" ht="12.75">
      <c r="A38" s="195" t="s">
        <v>32</v>
      </c>
      <c r="B38" s="128"/>
      <c r="C38" s="196"/>
      <c r="D38" s="225"/>
      <c r="E38" s="289"/>
      <c r="F38" s="289"/>
      <c r="G38" s="235"/>
      <c r="H38" s="226"/>
      <c r="I38" s="227"/>
      <c r="J38" s="84"/>
      <c r="K38" s="237"/>
      <c r="L38" s="188"/>
      <c r="M38" s="232"/>
      <c r="O38" s="205"/>
      <c r="P38" s="217"/>
      <c r="Q38" s="218"/>
      <c r="R38" s="217"/>
      <c r="S38" s="205"/>
    </row>
    <row r="39" spans="1:19" ht="12.75">
      <c r="A39" s="144"/>
      <c r="B39" s="145"/>
      <c r="C39" s="146"/>
      <c r="D39" s="225"/>
      <c r="E39" s="229"/>
      <c r="F39" s="230"/>
      <c r="G39" s="235" t="s">
        <v>2</v>
      </c>
      <c r="H39" s="226"/>
      <c r="I39" s="227"/>
      <c r="J39" s="84"/>
      <c r="K39" s="190" t="s">
        <v>29</v>
      </c>
      <c r="L39" s="240"/>
      <c r="M39" s="224"/>
      <c r="O39" s="205"/>
      <c r="P39" s="216"/>
      <c r="Q39" s="216"/>
      <c r="R39" s="217"/>
      <c r="S39" s="205"/>
    </row>
    <row r="40" spans="1:19" ht="12.75">
      <c r="A40" s="112"/>
      <c r="B40" s="154"/>
      <c r="C40" s="113"/>
      <c r="D40" s="225"/>
      <c r="E40" s="229"/>
      <c r="F40" s="230"/>
      <c r="G40" s="235"/>
      <c r="H40" s="226"/>
      <c r="I40" s="227"/>
      <c r="J40" s="84"/>
      <c r="K40" s="238"/>
      <c r="L40" s="230"/>
      <c r="M40" s="228"/>
      <c r="O40" s="205"/>
      <c r="P40" s="217"/>
      <c r="Q40" s="218"/>
      <c r="R40" s="217"/>
      <c r="S40" s="205"/>
    </row>
    <row r="41" spans="1:19" ht="12.75">
      <c r="A41" s="132"/>
      <c r="B41" s="147"/>
      <c r="C41" s="155"/>
      <c r="D41" s="225"/>
      <c r="E41" s="229"/>
      <c r="F41" s="230"/>
      <c r="G41" s="235" t="s">
        <v>3</v>
      </c>
      <c r="H41" s="226"/>
      <c r="I41" s="227"/>
      <c r="J41" s="84"/>
      <c r="K41" s="195"/>
      <c r="L41" s="188"/>
      <c r="M41" s="232"/>
      <c r="O41" s="205"/>
      <c r="P41" s="217"/>
      <c r="Q41" s="218"/>
      <c r="R41" s="217"/>
      <c r="S41" s="205"/>
    </row>
    <row r="42" spans="1:19" ht="12.75">
      <c r="A42" s="133"/>
      <c r="B42" s="149"/>
      <c r="C42" s="113"/>
      <c r="D42" s="225"/>
      <c r="E42" s="229"/>
      <c r="F42" s="230"/>
      <c r="G42" s="235"/>
      <c r="H42" s="226"/>
      <c r="I42" s="227"/>
      <c r="J42" s="84"/>
      <c r="K42" s="190" t="s">
        <v>23</v>
      </c>
      <c r="L42" s="240"/>
      <c r="M42" s="224"/>
      <c r="O42" s="205"/>
      <c r="P42" s="216"/>
      <c r="Q42" s="216"/>
      <c r="R42" s="217"/>
      <c r="S42" s="205"/>
    </row>
    <row r="43" spans="1:19" ht="12.75">
      <c r="A43" s="133"/>
      <c r="B43" s="149"/>
      <c r="C43" s="142"/>
      <c r="D43" s="225"/>
      <c r="E43" s="229"/>
      <c r="F43" s="230"/>
      <c r="G43" s="235" t="s">
        <v>4</v>
      </c>
      <c r="H43" s="226"/>
      <c r="I43" s="227"/>
      <c r="J43" s="84"/>
      <c r="K43" s="238"/>
      <c r="L43" s="230"/>
      <c r="M43" s="228"/>
      <c r="O43" s="205"/>
      <c r="P43" s="217"/>
      <c r="Q43" s="218"/>
      <c r="R43" s="217"/>
      <c r="S43" s="205"/>
    </row>
    <row r="44" spans="1:19" ht="12.75">
      <c r="A44" s="134"/>
      <c r="B44" s="131"/>
      <c r="C44" s="143"/>
      <c r="D44" s="231"/>
      <c r="E44" s="114"/>
      <c r="F44" s="188"/>
      <c r="G44" s="236"/>
      <c r="H44" s="128"/>
      <c r="I44" s="191"/>
      <c r="J44" s="115"/>
      <c r="K44" s="195" t="str">
        <f>L4</f>
        <v>Kádár László</v>
      </c>
      <c r="L44" s="188"/>
      <c r="M44" s="232"/>
      <c r="O44" s="205"/>
      <c r="P44" s="217"/>
      <c r="Q44" s="218"/>
      <c r="R44" s="219"/>
      <c r="S44" s="205"/>
    </row>
    <row r="45" spans="15:19" ht="12.75">
      <c r="O45" s="205"/>
      <c r="P45" s="205"/>
      <c r="Q45" s="205"/>
      <c r="R45" s="205"/>
      <c r="S45" s="205"/>
    </row>
    <row r="46" spans="15:19" ht="12.75">
      <c r="O46" s="205"/>
      <c r="P46" s="205"/>
      <c r="Q46" s="205"/>
      <c r="R46" s="205"/>
      <c r="S46" s="205"/>
    </row>
  </sheetData>
  <sheetProtection/>
  <mergeCells count="33">
    <mergeCell ref="H24:I24"/>
    <mergeCell ref="J24:K24"/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D16:D17"/>
    <mergeCell ref="A1:F1"/>
    <mergeCell ref="A4:C4"/>
    <mergeCell ref="D7:D8"/>
    <mergeCell ref="D10:D11"/>
    <mergeCell ref="D13:D14"/>
  </mergeCells>
  <conditionalFormatting sqref="E7:E17">
    <cfRule type="cellIs" priority="2" dxfId="1" operator="equal" stopIfTrue="1">
      <formula>"Bye"</formula>
    </cfRule>
  </conditionalFormatting>
  <conditionalFormatting sqref="R44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2013-01-27T14:44:55Z</cp:lastPrinted>
  <dcterms:created xsi:type="dcterms:W3CDTF">1998-01-18T23:10:02Z</dcterms:created>
  <dcterms:modified xsi:type="dcterms:W3CDTF">2020-08-10T20:10:48Z</dcterms:modified>
  <cp:category>Forms</cp:category>
  <cp:version/>
  <cp:contentType/>
  <cp:contentStatus/>
</cp:coreProperties>
</file>