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84" activeTab="10"/>
  </bookViews>
  <sheets>
    <sheet name="Altalanos" sheetId="1" r:id="rId1"/>
    <sheet name="Birók" sheetId="2" r:id="rId2"/>
    <sheet name="Vp110-elő" sheetId="3" r:id="rId3"/>
    <sheet name="110-a" sheetId="4" r:id="rId4"/>
    <sheet name="110-b" sheetId="5" r:id="rId5"/>
    <sheet name="110-c" sheetId="6" r:id="rId6"/>
    <sheet name="110-döntő" sheetId="7" r:id="rId7"/>
    <sheet name="Vp110+elő" sheetId="8" r:id="rId8"/>
    <sheet name="Vp110+" sheetId="9" r:id="rId9"/>
    <sheet name="Vp130+elő" sheetId="10" r:id="rId10"/>
    <sheet name="Vp130+" sheetId="11" r:id="rId11"/>
  </sheets>
  <externalReferences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7">'Vp110+elő'!$1:$5</definedName>
    <definedName name="_xlnm.Print_Titles" localSheetId="2">'Vp110-elő'!$1:$5</definedName>
    <definedName name="_xlnm.Print_Titles" localSheetId="9">'Vp130+elő'!$1:$5</definedName>
    <definedName name="_xlnm.Print_Area" localSheetId="3">'110-a'!$A$1:$M$44</definedName>
    <definedName name="_xlnm.Print_Area" localSheetId="4">'110-b'!$A$1:$M$44</definedName>
    <definedName name="_xlnm.Print_Area" localSheetId="5">'110-c'!$A$1:$M$44</definedName>
    <definedName name="_xlnm.Print_Area" localSheetId="6">'110-döntő'!$A$1:$R$79</definedName>
    <definedName name="_xlnm.Print_Area" localSheetId="1">'Birók'!$A$1:$N$29</definedName>
    <definedName name="_xlnm.Print_Area" localSheetId="8">'Vp110+'!$A$1:$M$47</definedName>
    <definedName name="_xlnm.Print_Area" localSheetId="7">'Vp110+elő'!$A$1:$P$87</definedName>
    <definedName name="_xlnm.Print_Area" localSheetId="2">'Vp110-elő'!$A$1:$P$87</definedName>
    <definedName name="_xlnm.Print_Area" localSheetId="10">'Vp130+'!$A$1:$M$44</definedName>
    <definedName name="_xlnm.Print_Area" localSheetId="9">'Vp130+elő'!$A$1:$P$87</definedName>
  </definedNames>
  <calcPr fullCalcOnLoad="1"/>
</workbook>
</file>

<file path=xl/comments7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<sst xmlns="http://schemas.openxmlformats.org/spreadsheetml/2006/main" count="593" uniqueCount="236">
  <si>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</si>
  <si>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</si>
  <si>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</si>
  <si>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</si>
  <si>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</si>
  <si>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</si>
  <si>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</si>
  <si>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</si>
  <si>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</si>
  <si>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</si>
  <si>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</si>
  <si>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</si>
  <si>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</si>
  <si>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</si>
  <si>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</si>
  <si>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</si>
  <si>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</si>
  <si>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</si>
  <si>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</si>
  <si>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</si>
  <si>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</si>
  <si>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</si>
  <si>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</si>
  <si>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</si>
  <si>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</si>
  <si>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</si>
  <si>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</si>
  <si>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</si>
  <si>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</si>
  <si>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</si>
  <si>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</si>
  <si>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</si>
  <si>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</si>
  <si>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</si>
  <si>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</si>
  <si>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</si>
  <si>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</si>
  <si>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</si>
  <si>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</si>
  <si>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</si>
  <si>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</si>
  <si>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</si>
  <si>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</si>
  <si>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</si>
  <si>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</si>
  <si>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</si>
  <si>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</si>
  <si>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</si>
  <si>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</si>
  <si>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</si>
  <si>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</si>
  <si>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</si>
  <si>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</si>
  <si>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</si>
  <si>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</si>
  <si>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</si>
  <si>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</si>
  <si>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</si>
  <si>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</si>
  <si>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</si>
  <si>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</si>
  <si>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</si>
  <si>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</si>
  <si>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</si>
  <si>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</si>
  <si>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</si>
  <si>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</si>
  <si>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</si>
  <si>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</si>
  <si>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</si>
  <si>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</si>
  <si>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</si>
  <si>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</si>
  <si>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</si>
  <si>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</si>
  <si>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</si>
  <si>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</si>
  <si>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</si>
  <si>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</si>
  <si>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</si>
  <si>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</si>
  <si>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</si>
  <si>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</si>
  <si>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</si>
  <si>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</si>
  <si>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Budapest szenior</t>
  </si>
  <si>
    <t>2020.07.10-12.</t>
  </si>
  <si>
    <t>Budapest</t>
  </si>
  <si>
    <t>Kádár László</t>
  </si>
  <si>
    <t>BTSZ</t>
  </si>
  <si>
    <t>Miklósi Zsoltné</t>
  </si>
  <si>
    <t>Kiss</t>
  </si>
  <si>
    <t>Ágnes</t>
  </si>
  <si>
    <t>Pohly</t>
  </si>
  <si>
    <t>Ferenc</t>
  </si>
  <si>
    <t>Simon</t>
  </si>
  <si>
    <t>Mária</t>
  </si>
  <si>
    <t>Vasvári</t>
  </si>
  <si>
    <t>László</t>
  </si>
  <si>
    <t>Szabó</t>
  </si>
  <si>
    <t>Zsófia</t>
  </si>
  <si>
    <t>Baráth</t>
  </si>
  <si>
    <t>Ákos</t>
  </si>
  <si>
    <t>Stréda</t>
  </si>
  <si>
    <t>Kőházi</t>
  </si>
  <si>
    <t>Pintér</t>
  </si>
  <si>
    <t>Nóra</t>
  </si>
  <si>
    <t>István</t>
  </si>
  <si>
    <t xml:space="preserve">Szűcs Villányi </t>
  </si>
  <si>
    <t xml:space="preserve">Szűcs </t>
  </si>
  <si>
    <t>Barnabás</t>
  </si>
  <si>
    <t>790601</t>
  </si>
  <si>
    <t>Barsi</t>
  </si>
  <si>
    <t>Tünde</t>
  </si>
  <si>
    <t>Éva</t>
  </si>
  <si>
    <t>Bogár Szabó</t>
  </si>
  <si>
    <t xml:space="preserve">Bogár </t>
  </si>
  <si>
    <t xml:space="preserve">Tóth </t>
  </si>
  <si>
    <t>Ildikó</t>
  </si>
  <si>
    <t>640523</t>
  </si>
  <si>
    <t>Eppich</t>
  </si>
  <si>
    <t>Bojtor</t>
  </si>
  <si>
    <t>Molnár</t>
  </si>
  <si>
    <t>András</t>
  </si>
  <si>
    <t>Chen Mingyue</t>
  </si>
  <si>
    <t>Cai jie</t>
  </si>
  <si>
    <t>Göböl</t>
  </si>
  <si>
    <t>Edina</t>
  </si>
  <si>
    <t>Kicska</t>
  </si>
  <si>
    <t xml:space="preserve">Miklósi </t>
  </si>
  <si>
    <t>Melitta</t>
  </si>
  <si>
    <t>Kripner</t>
  </si>
  <si>
    <t>Bruckner</t>
  </si>
  <si>
    <t>Judit</t>
  </si>
  <si>
    <t xml:space="preserve">Márton </t>
  </si>
  <si>
    <t>Kálmán</t>
  </si>
  <si>
    <t>Szőke</t>
  </si>
  <si>
    <t>Telek</t>
  </si>
  <si>
    <t>Zsolt</t>
  </si>
  <si>
    <t>Barcs</t>
  </si>
  <si>
    <t>Váradi</t>
  </si>
  <si>
    <t>Iván</t>
  </si>
  <si>
    <t>Morhardt</t>
  </si>
  <si>
    <t>Vera</t>
  </si>
  <si>
    <t>Mészáros</t>
  </si>
  <si>
    <t>Gyula</t>
  </si>
  <si>
    <t>Suri</t>
  </si>
  <si>
    <t>Csilla</t>
  </si>
  <si>
    <t>Németth</t>
  </si>
  <si>
    <t>Oszkár</t>
  </si>
  <si>
    <t>760321</t>
  </si>
  <si>
    <t>550424</t>
  </si>
  <si>
    <t>Kamerda</t>
  </si>
  <si>
    <t>Karcsi</t>
  </si>
  <si>
    <t>110-</t>
  </si>
  <si>
    <t>110+</t>
  </si>
  <si>
    <t xml:space="preserve">Balta </t>
  </si>
  <si>
    <t>Rózsa</t>
  </si>
  <si>
    <t>Halmy</t>
  </si>
  <si>
    <t>9/7</t>
  </si>
  <si>
    <t>9/3</t>
  </si>
  <si>
    <t>7/9</t>
  </si>
  <si>
    <t>9/0</t>
  </si>
  <si>
    <t>3/9</t>
  </si>
  <si>
    <t>0/9</t>
  </si>
  <si>
    <t>5/7</t>
  </si>
  <si>
    <t>jn v</t>
  </si>
  <si>
    <t>7/5</t>
  </si>
  <si>
    <t>9/4</t>
  </si>
  <si>
    <t>jn ny</t>
  </si>
  <si>
    <t>4/9</t>
  </si>
  <si>
    <t>1/6</t>
  </si>
  <si>
    <t>6/1</t>
  </si>
  <si>
    <t>SURI</t>
  </si>
  <si>
    <t>CSILLA</t>
  </si>
  <si>
    <t>NÉMETH</t>
  </si>
  <si>
    <t>OSZKÁR</t>
  </si>
  <si>
    <t>CHEN</t>
  </si>
  <si>
    <t>MINGYUE</t>
  </si>
  <si>
    <t>CA</t>
  </si>
  <si>
    <t>JIE</t>
  </si>
  <si>
    <t>MIKLÓSI</t>
  </si>
  <si>
    <t>MELITTA</t>
  </si>
  <si>
    <t>KRIPNER</t>
  </si>
  <si>
    <t>ISTVÁN</t>
  </si>
  <si>
    <t>SZŰCS VILLÁNYI</t>
  </si>
  <si>
    <t>ÁGNES</t>
  </si>
  <si>
    <t>BARNA</t>
  </si>
  <si>
    <t>6/0</t>
  </si>
  <si>
    <t>3/6</t>
  </si>
  <si>
    <t>2/6</t>
  </si>
  <si>
    <t>0/6</t>
  </si>
  <si>
    <t>6/3</t>
  </si>
  <si>
    <t>3/2 jn v</t>
  </si>
  <si>
    <t>6/2</t>
  </si>
  <si>
    <t>2/3 jn ny</t>
  </si>
  <si>
    <t>Vp110-</t>
  </si>
  <si>
    <t>Vp110+</t>
  </si>
  <si>
    <t>Vp130+</t>
  </si>
  <si>
    <t>6/4</t>
  </si>
  <si>
    <t>4/6</t>
  </si>
  <si>
    <t>6/7 6/0 10/5</t>
  </si>
  <si>
    <t>7/6 0/6 5/10</t>
  </si>
  <si>
    <t>St.</t>
  </si>
  <si>
    <t>Rangs.</t>
  </si>
  <si>
    <t>Kiem</t>
  </si>
  <si>
    <t>2. forduló</t>
  </si>
  <si>
    <t>Döntő</t>
  </si>
  <si>
    <t>Győztesek</t>
  </si>
  <si>
    <t>Umpire</t>
  </si>
  <si>
    <t>Kiemelt párosok</t>
  </si>
  <si>
    <t>Alternatívok</t>
  </si>
  <si>
    <t>Helyettesítik</t>
  </si>
  <si>
    <t>Sorsolás időpontja:</t>
  </si>
  <si>
    <t>dátuma:</t>
  </si>
  <si>
    <t>Utolsónak elfogadott páros</t>
  </si>
  <si>
    <t>Utolsó DA:</t>
  </si>
  <si>
    <t>Szűcs Villányi Ágnes</t>
  </si>
  <si>
    <t>Szűcs Barna</t>
  </si>
  <si>
    <t>Pintér Nóra</t>
  </si>
  <si>
    <t>Kokavecz István</t>
  </si>
  <si>
    <t>Balta Rózsa</t>
  </si>
  <si>
    <t>Halmy Zsolt</t>
  </si>
  <si>
    <t>Morhardt Vera</t>
  </si>
  <si>
    <t>Mészáros Gyula</t>
  </si>
  <si>
    <t>a</t>
  </si>
  <si>
    <t>640323</t>
  </si>
  <si>
    <t>680328</t>
  </si>
  <si>
    <t>Kokavecz</t>
  </si>
  <si>
    <t>580820</t>
  </si>
  <si>
    <t>I.</t>
  </si>
  <si>
    <t>II.</t>
  </si>
  <si>
    <t>III.</t>
  </si>
  <si>
    <t>pontszám</t>
  </si>
  <si>
    <t>IV.</t>
  </si>
  <si>
    <t>V.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</si>
</sst>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$&quot;* #,##0.00_-;\-&quot;$&quot;* #,##0.00_-;_-&quot;$&quot;* &quot;-&quot;??_-;_-@_-"/>
    <numFmt numFmtId="165" formatCode="d\-mmm\-yy"/>
  </numFmts>
  <fonts count="10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i/>
      <sz val="8"/>
      <color indexed="10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sz val="8.5"/>
      <color indexed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23"/>
      <name val="Arial"/>
      <family val="2"/>
    </font>
    <font>
      <b/>
      <sz val="8"/>
      <color indexed="8"/>
      <name val="Tahoma"/>
      <family val="2"/>
    </font>
    <font>
      <sz val="10"/>
      <color indexed="8"/>
      <name val="HelveticaNeue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0"/>
      <color indexed="10"/>
      <name val="Arial"/>
      <family val="2"/>
    </font>
    <font>
      <sz val="22"/>
      <color indexed="8"/>
      <name val="ITF"/>
      <family val="0"/>
    </font>
    <font>
      <b/>
      <sz val="7"/>
      <color indexed="10"/>
      <name val="Arial"/>
      <family val="2"/>
    </font>
    <font>
      <b/>
      <sz val="8.5"/>
      <color indexed="10"/>
      <name val="Arial"/>
      <family val="2"/>
    </font>
    <font>
      <b/>
      <i/>
      <sz val="8.5"/>
      <color indexed="10"/>
      <name val="Arial"/>
      <family val="2"/>
    </font>
    <font>
      <b/>
      <i/>
      <sz val="6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22222"/>
      <name val="HelveticaNeue"/>
      <family val="0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.5"/>
      <color rgb="FFFF0000"/>
      <name val="Arial"/>
      <family val="2"/>
    </font>
    <font>
      <b/>
      <i/>
      <sz val="8.5"/>
      <color rgb="FFFF0000"/>
      <name val="Arial"/>
      <family val="2"/>
    </font>
    <font>
      <b/>
      <i/>
      <sz val="6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2" borderId="7" applyNumberFormat="0" applyFont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0" fillId="0" borderId="0">
      <alignment/>
      <protection/>
    </xf>
    <xf numFmtId="0" fontId="92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1" fillId="38" borderId="24" xfId="0" applyFont="1" applyFill="1" applyBorder="1" applyAlignment="1">
      <alignment horizontal="right" vertical="center"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4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left" vertical="center"/>
    </xf>
    <xf numFmtId="49" fontId="27" fillId="33" borderId="36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8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0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49" fontId="36" fillId="33" borderId="13" xfId="0" applyNumberFormat="1" applyFont="1" applyFill="1" applyBorder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2" xfId="0" applyFont="1" applyFill="1" applyBorder="1" applyAlignment="1">
      <alignment vertical="center"/>
    </xf>
    <xf numFmtId="0" fontId="36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49" fontId="39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3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42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65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8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3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40" xfId="0" applyNumberFormat="1" applyFont="1" applyFill="1" applyBorder="1" applyAlignment="1">
      <alignment vertical="center"/>
    </xf>
    <xf numFmtId="49" fontId="32" fillId="37" borderId="1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right"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4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4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9" fontId="22" fillId="33" borderId="36" xfId="0" applyNumberFormat="1" applyFont="1" applyFill="1" applyBorder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center" vertical="center"/>
    </xf>
    <xf numFmtId="49" fontId="32" fillId="37" borderId="36" xfId="0" applyNumberFormat="1" applyFont="1" applyFill="1" applyBorder="1" applyAlignment="1">
      <alignment vertical="center"/>
    </xf>
    <xf numFmtId="0" fontId="0" fillId="37" borderId="41" xfId="0" applyFill="1" applyBorder="1" applyAlignment="1">
      <alignment/>
    </xf>
    <xf numFmtId="49" fontId="8" fillId="37" borderId="33" xfId="0" applyNumberFormat="1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2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7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40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28" fillId="37" borderId="33" xfId="0" applyNumberFormat="1" applyFont="1" applyFill="1" applyBorder="1" applyAlignment="1">
      <alignment horizontal="center" vertical="center"/>
    </xf>
    <xf numFmtId="49" fontId="28" fillId="37" borderId="37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vertical="center"/>
    </xf>
    <xf numFmtId="49" fontId="8" fillId="37" borderId="33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0" fillId="39" borderId="0" xfId="0" applyFont="1" applyFill="1" applyAlignment="1">
      <alignment/>
    </xf>
    <xf numFmtId="0" fontId="40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 shrinkToFit="1"/>
    </xf>
    <xf numFmtId="0" fontId="34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2" fillId="33" borderId="0" xfId="43" applyFill="1" applyBorder="1" applyAlignment="1">
      <alignment/>
    </xf>
    <xf numFmtId="49" fontId="36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2" xfId="0" applyNumberFormat="1" applyFont="1" applyFill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37" borderId="0" xfId="0" applyNumberFormat="1" applyFont="1" applyFill="1" applyAlignment="1">
      <alignment horizontal="left"/>
    </xf>
    <xf numFmtId="49" fontId="10" fillId="35" borderId="31" xfId="0" applyNumberFormat="1" applyFont="1" applyFill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96" fillId="0" borderId="20" xfId="0" applyFont="1" applyBorder="1" applyAlignment="1">
      <alignment/>
    </xf>
    <xf numFmtId="165" fontId="0" fillId="0" borderId="27" xfId="0" applyNumberFormat="1" applyFont="1" applyBorder="1" applyAlignment="1">
      <alignment horizontal="left" vertical="center"/>
    </xf>
    <xf numFmtId="49" fontId="0" fillId="37" borderId="0" xfId="0" applyNumberFormat="1" applyFill="1" applyAlignment="1">
      <alignment/>
    </xf>
    <xf numFmtId="0" fontId="34" fillId="37" borderId="16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10" fillId="0" borderId="0" xfId="55" applyNumberFormat="1" applyFont="1" applyAlignment="1">
      <alignment vertical="top"/>
      <protection/>
    </xf>
    <xf numFmtId="0" fontId="10" fillId="0" borderId="0" xfId="55" applyFont="1" applyAlignment="1">
      <alignment vertical="top"/>
      <protection/>
    </xf>
    <xf numFmtId="0" fontId="4" fillId="0" borderId="0" xfId="55" applyFont="1" applyAlignment="1">
      <alignment vertical="top"/>
      <protection/>
    </xf>
    <xf numFmtId="49" fontId="38" fillId="0" borderId="0" xfId="55" applyNumberFormat="1" applyFont="1" applyAlignment="1">
      <alignment horizontal="center"/>
      <protection/>
    </xf>
    <xf numFmtId="0" fontId="26" fillId="0" borderId="0" xfId="55" applyFont="1" applyAlignment="1">
      <alignment vertical="top"/>
      <protection/>
    </xf>
    <xf numFmtId="0" fontId="29" fillId="0" borderId="0" xfId="55" applyFont="1" applyAlignment="1">
      <alignment horizontal="left"/>
      <protection/>
    </xf>
    <xf numFmtId="0" fontId="13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49" fontId="12" fillId="0" borderId="0" xfId="55" applyNumberFormat="1" applyFont="1" applyAlignment="1">
      <alignment horizontal="left"/>
      <protection/>
    </xf>
    <xf numFmtId="0" fontId="12" fillId="0" borderId="0" xfId="55" applyNumberFormat="1" applyFont="1" applyAlignment="1">
      <alignment horizontal="left" vertical="center"/>
      <protection/>
    </xf>
    <xf numFmtId="49" fontId="12" fillId="0" borderId="0" xfId="55" applyNumberFormat="1" applyFont="1">
      <alignment/>
      <protection/>
    </xf>
    <xf numFmtId="0" fontId="0" fillId="0" borderId="0" xfId="55" applyFont="1">
      <alignment/>
      <protection/>
    </xf>
    <xf numFmtId="0" fontId="14" fillId="0" borderId="0" xfId="55" applyFont="1">
      <alignment/>
      <protection/>
    </xf>
    <xf numFmtId="0" fontId="21" fillId="33" borderId="0" xfId="55" applyFont="1" applyFill="1" applyAlignment="1">
      <alignment vertical="center"/>
      <protection/>
    </xf>
    <xf numFmtId="0" fontId="27" fillId="33" borderId="0" xfId="55" applyFont="1" applyFill="1" applyAlignment="1">
      <alignment vertical="center"/>
      <protection/>
    </xf>
    <xf numFmtId="49" fontId="21" fillId="33" borderId="0" xfId="55" applyNumberFormat="1" applyFont="1" applyFill="1" applyAlignment="1">
      <alignment vertical="center"/>
      <protection/>
    </xf>
    <xf numFmtId="49" fontId="27" fillId="33" borderId="0" xfId="55" applyNumberFormat="1" applyFont="1" applyFill="1" applyAlignment="1">
      <alignment vertical="center"/>
      <protection/>
    </xf>
    <xf numFmtId="49" fontId="21" fillId="33" borderId="0" xfId="55" applyNumberFormat="1" applyFont="1" applyFill="1" applyAlignment="1">
      <alignment horizontal="right" vertical="center"/>
      <protection/>
    </xf>
    <xf numFmtId="0" fontId="22" fillId="33" borderId="0" xfId="55" applyFont="1" applyFill="1" applyAlignment="1">
      <alignment horizontal="right" vertical="center"/>
      <protection/>
    </xf>
    <xf numFmtId="0" fontId="9" fillId="0" borderId="0" xfId="55" applyFont="1" applyAlignment="1">
      <alignment vertical="center"/>
      <protection/>
    </xf>
    <xf numFmtId="0" fontId="16" fillId="0" borderId="15" xfId="55" applyFont="1" applyBorder="1" applyAlignment="1">
      <alignment vertical="center"/>
      <protection/>
    </xf>
    <xf numFmtId="14" fontId="16" fillId="0" borderId="15" xfId="55" applyNumberFormat="1" applyFont="1" applyBorder="1" applyAlignment="1">
      <alignment horizontal="left" vertical="center"/>
      <protection/>
    </xf>
    <xf numFmtId="49" fontId="16" fillId="0" borderId="15" xfId="55" applyNumberFormat="1" applyFont="1" applyBorder="1" applyAlignment="1">
      <alignment vertical="center"/>
      <protection/>
    </xf>
    <xf numFmtId="0" fontId="0" fillId="0" borderId="15" xfId="55" applyFont="1" applyBorder="1" applyAlignment="1">
      <alignment vertical="center"/>
      <protection/>
    </xf>
    <xf numFmtId="0" fontId="33" fillId="0" borderId="15" xfId="55" applyFont="1" applyBorder="1" applyAlignment="1">
      <alignment vertical="center"/>
      <protection/>
    </xf>
    <xf numFmtId="49" fontId="16" fillId="0" borderId="15" xfId="59" applyNumberFormat="1" applyFont="1" applyBorder="1" applyAlignment="1" applyProtection="1">
      <alignment vertical="center"/>
      <protection locked="0"/>
    </xf>
    <xf numFmtId="49" fontId="33" fillId="0" borderId="15" xfId="55" applyNumberFormat="1" applyFont="1" applyBorder="1" applyAlignment="1">
      <alignment vertical="center"/>
      <protection/>
    </xf>
    <xf numFmtId="0" fontId="17" fillId="0" borderId="15" xfId="55" applyFont="1" applyBorder="1" applyAlignment="1">
      <alignment horizontal="right" vertical="center"/>
      <protection/>
    </xf>
    <xf numFmtId="49" fontId="17" fillId="0" borderId="15" xfId="55" applyNumberFormat="1" applyFont="1" applyBorder="1" applyAlignment="1">
      <alignment horizontal="right" vertical="center"/>
      <protection/>
    </xf>
    <xf numFmtId="0" fontId="16" fillId="0" borderId="0" xfId="55" applyFont="1" applyAlignment="1">
      <alignment vertical="center"/>
      <protection/>
    </xf>
    <xf numFmtId="0" fontId="8" fillId="33" borderId="0" xfId="55" applyFont="1" applyFill="1" applyAlignment="1">
      <alignment horizontal="right" vertical="center"/>
      <protection/>
    </xf>
    <xf numFmtId="0" fontId="8" fillId="33" borderId="0" xfId="55" applyFont="1" applyFill="1" applyAlignment="1">
      <alignment horizontal="center" vertical="center"/>
      <protection/>
    </xf>
    <xf numFmtId="0" fontId="8" fillId="33" borderId="0" xfId="55" applyFont="1" applyFill="1" applyAlignment="1">
      <alignment horizontal="center" vertical="center" shrinkToFit="1"/>
      <protection/>
    </xf>
    <xf numFmtId="0" fontId="8" fillId="33" borderId="0" xfId="55" applyFont="1" applyFill="1" applyAlignment="1">
      <alignment horizontal="left" vertical="center"/>
      <protection/>
    </xf>
    <xf numFmtId="0" fontId="32" fillId="33" borderId="0" xfId="55" applyFont="1" applyFill="1" applyAlignment="1">
      <alignment horizontal="center" vertical="center"/>
      <protection/>
    </xf>
    <xf numFmtId="0" fontId="32" fillId="33" borderId="0" xfId="55" applyFont="1" applyFill="1" applyAlignment="1">
      <alignment vertical="center"/>
      <protection/>
    </xf>
    <xf numFmtId="0" fontId="9" fillId="33" borderId="0" xfId="55" applyFont="1" applyFill="1" applyAlignment="1">
      <alignment horizontal="right" vertical="center"/>
      <protection/>
    </xf>
    <xf numFmtId="0" fontId="9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42" fillId="0" borderId="0" xfId="55" applyFont="1" applyAlignment="1">
      <alignment horizontal="center" vertical="center"/>
      <protection/>
    </xf>
    <xf numFmtId="0" fontId="42" fillId="0" borderId="0" xfId="55" applyFont="1" applyAlignment="1">
      <alignment vertical="center"/>
      <protection/>
    </xf>
    <xf numFmtId="0" fontId="43" fillId="33" borderId="0" xfId="55" applyFont="1" applyFill="1" applyAlignment="1">
      <alignment horizontal="center" vertical="center"/>
      <protection/>
    </xf>
    <xf numFmtId="0" fontId="34" fillId="0" borderId="16" xfId="55" applyFont="1" applyBorder="1" applyAlignment="1">
      <alignment horizontal="center" vertical="center"/>
      <protection/>
    </xf>
    <xf numFmtId="0" fontId="44" fillId="41" borderId="16" xfId="55" applyFont="1" applyFill="1" applyBorder="1" applyAlignment="1">
      <alignment horizontal="center" vertical="center"/>
      <protection/>
    </xf>
    <xf numFmtId="0" fontId="43" fillId="0" borderId="16" xfId="55" applyFont="1" applyBorder="1" applyAlignment="1">
      <alignment vertical="center" shrinkToFit="1"/>
      <protection/>
    </xf>
    <xf numFmtId="0" fontId="43" fillId="0" borderId="16" xfId="55" applyFont="1" applyBorder="1" applyAlignment="1">
      <alignment vertical="center"/>
      <protection/>
    </xf>
    <xf numFmtId="0" fontId="13" fillId="0" borderId="16" xfId="55" applyFont="1" applyBorder="1" applyAlignment="1">
      <alignment vertical="center"/>
      <protection/>
    </xf>
    <xf numFmtId="0" fontId="34" fillId="0" borderId="0" xfId="55" applyFont="1" applyAlignment="1">
      <alignment vertical="center"/>
      <protection/>
    </xf>
    <xf numFmtId="0" fontId="45" fillId="0" borderId="0" xfId="55" applyFont="1" applyAlignment="1">
      <alignment vertical="center"/>
      <protection/>
    </xf>
    <xf numFmtId="0" fontId="45" fillId="37" borderId="0" xfId="55" applyFont="1" applyFill="1" applyAlignment="1">
      <alignment vertical="center"/>
      <protection/>
    </xf>
    <xf numFmtId="0" fontId="0" fillId="37" borderId="0" xfId="55" applyFont="1" applyFill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0" fillId="0" borderId="19" xfId="55" applyFont="1" applyBorder="1" applyAlignment="1">
      <alignment vertical="center"/>
      <protection/>
    </xf>
    <xf numFmtId="0" fontId="34" fillId="33" borderId="0" xfId="55" applyFont="1" applyFill="1" applyAlignment="1">
      <alignment horizontal="center" vertical="center"/>
      <protection/>
    </xf>
    <xf numFmtId="0" fontId="34" fillId="0" borderId="0" xfId="55" applyFont="1" applyAlignment="1">
      <alignment horizontal="center" vertical="center"/>
      <protection/>
    </xf>
    <xf numFmtId="0" fontId="46" fillId="0" borderId="27" xfId="55" applyFont="1" applyBorder="1" applyAlignment="1">
      <alignment horizontal="right" vertical="center"/>
      <protection/>
    </xf>
    <xf numFmtId="0" fontId="43" fillId="0" borderId="0" xfId="55" applyFont="1" applyAlignment="1">
      <alignment vertical="center"/>
      <protection/>
    </xf>
    <xf numFmtId="0" fontId="0" fillId="0" borderId="22" xfId="55" applyFont="1" applyBorder="1" applyAlignment="1">
      <alignment vertical="center"/>
      <protection/>
    </xf>
    <xf numFmtId="0" fontId="34" fillId="0" borderId="0" xfId="55" applyFont="1" applyAlignment="1">
      <alignment horizontal="center" vertical="center"/>
      <protection/>
    </xf>
    <xf numFmtId="0" fontId="34" fillId="0" borderId="0" xfId="55" applyFont="1" applyAlignment="1">
      <alignment vertical="center"/>
      <protection/>
    </xf>
    <xf numFmtId="0" fontId="47" fillId="0" borderId="26" xfId="55" applyFont="1" applyBorder="1" applyAlignment="1">
      <alignment horizontal="center" vertical="center"/>
      <protection/>
    </xf>
    <xf numFmtId="0" fontId="48" fillId="0" borderId="0" xfId="55" applyFont="1" applyAlignment="1">
      <alignment horizontal="left" vertical="center"/>
      <protection/>
    </xf>
    <xf numFmtId="0" fontId="45" fillId="0" borderId="0" xfId="55" applyFont="1" applyAlignment="1">
      <alignment horizontal="left" vertical="center"/>
      <protection/>
    </xf>
    <xf numFmtId="0" fontId="35" fillId="42" borderId="26" xfId="55" applyFont="1" applyFill="1" applyBorder="1" applyAlignment="1">
      <alignment horizontal="right" vertical="center"/>
      <protection/>
    </xf>
    <xf numFmtId="0" fontId="48" fillId="0" borderId="16" xfId="55" applyFont="1" applyBorder="1" applyAlignment="1">
      <alignment horizontal="left" vertical="center"/>
      <protection/>
    </xf>
    <xf numFmtId="0" fontId="46" fillId="0" borderId="16" xfId="55" applyFont="1" applyBorder="1" applyAlignment="1">
      <alignment horizontal="right" vertical="center"/>
      <protection/>
    </xf>
    <xf numFmtId="0" fontId="34" fillId="0" borderId="16" xfId="55" applyFont="1" applyBorder="1" applyAlignment="1">
      <alignment vertical="center" shrinkToFit="1"/>
      <protection/>
    </xf>
    <xf numFmtId="0" fontId="34" fillId="0" borderId="16" xfId="55" applyFont="1" applyBorder="1" applyAlignment="1">
      <alignment vertical="center"/>
      <protection/>
    </xf>
    <xf numFmtId="0" fontId="0" fillId="0" borderId="16" xfId="55" applyFont="1" applyBorder="1" applyAlignment="1">
      <alignment vertical="center"/>
      <protection/>
    </xf>
    <xf numFmtId="0" fontId="45" fillId="0" borderId="26" xfId="55" applyFont="1" applyBorder="1" applyAlignment="1">
      <alignment vertical="center"/>
      <protection/>
    </xf>
    <xf numFmtId="0" fontId="49" fillId="0" borderId="0" xfId="55" applyFont="1" applyAlignment="1">
      <alignment vertical="center"/>
      <protection/>
    </xf>
    <xf numFmtId="0" fontId="46" fillId="0" borderId="0" xfId="55" applyFont="1" applyAlignment="1">
      <alignment horizontal="right" vertical="center"/>
      <protection/>
    </xf>
    <xf numFmtId="0" fontId="44" fillId="0" borderId="0" xfId="55" applyFont="1" applyAlignment="1">
      <alignment horizontal="center" vertical="center"/>
      <protection/>
    </xf>
    <xf numFmtId="0" fontId="45" fillId="0" borderId="0" xfId="55" applyFont="1" applyAlignment="1">
      <alignment horizontal="center" vertical="center"/>
      <protection/>
    </xf>
    <xf numFmtId="0" fontId="32" fillId="0" borderId="0" xfId="55" applyFont="1" applyAlignment="1">
      <alignment horizontal="right" vertical="center"/>
      <protection/>
    </xf>
    <xf numFmtId="0" fontId="34" fillId="33" borderId="0" xfId="55" applyFont="1" applyFill="1" applyAlignment="1">
      <alignment horizontal="center" vertical="center"/>
      <protection/>
    </xf>
    <xf numFmtId="0" fontId="0" fillId="0" borderId="25" xfId="55" applyFont="1" applyBorder="1" applyAlignment="1">
      <alignment vertical="center"/>
      <protection/>
    </xf>
    <xf numFmtId="0" fontId="45" fillId="0" borderId="26" xfId="55" applyFont="1" applyBorder="1" applyAlignment="1">
      <alignment horizontal="left" vertical="center"/>
      <protection/>
    </xf>
    <xf numFmtId="0" fontId="45" fillId="0" borderId="36" xfId="55" applyFont="1" applyBorder="1" applyAlignment="1">
      <alignment vertical="center"/>
      <protection/>
    </xf>
    <xf numFmtId="0" fontId="45" fillId="0" borderId="0" xfId="55" applyFont="1" applyBorder="1" applyAlignment="1">
      <alignment vertical="center"/>
      <protection/>
    </xf>
    <xf numFmtId="0" fontId="43" fillId="0" borderId="16" xfId="55" applyFont="1" applyBorder="1" applyAlignment="1">
      <alignment vertical="center"/>
      <protection/>
    </xf>
    <xf numFmtId="0" fontId="13" fillId="0" borderId="16" xfId="55" applyFont="1" applyBorder="1" applyAlignment="1">
      <alignment vertical="center"/>
      <protection/>
    </xf>
    <xf numFmtId="0" fontId="34" fillId="0" borderId="0" xfId="55" applyFont="1" applyFill="1" applyAlignment="1">
      <alignment horizontal="center" vertical="center"/>
      <protection/>
    </xf>
    <xf numFmtId="0" fontId="47" fillId="0" borderId="0" xfId="55" applyFont="1" applyBorder="1" applyAlignment="1">
      <alignment horizontal="center" vertical="center"/>
      <protection/>
    </xf>
    <xf numFmtId="0" fontId="45" fillId="37" borderId="0" xfId="55" applyFont="1" applyFill="1" applyAlignment="1">
      <alignment horizontal="right" vertical="center"/>
      <protection/>
    </xf>
    <xf numFmtId="0" fontId="34" fillId="0" borderId="0" xfId="55" applyFont="1" applyFill="1" applyBorder="1" applyAlignment="1">
      <alignment horizontal="center" vertical="center"/>
      <protection/>
    </xf>
    <xf numFmtId="0" fontId="34" fillId="0" borderId="0" xfId="55" applyFont="1" applyBorder="1" applyAlignment="1">
      <alignment horizontal="center" vertical="center"/>
      <protection/>
    </xf>
    <xf numFmtId="0" fontId="44" fillId="0" borderId="0" xfId="55" applyFont="1" applyBorder="1" applyAlignment="1">
      <alignment horizontal="center" vertical="center"/>
      <protection/>
    </xf>
    <xf numFmtId="0" fontId="34" fillId="0" borderId="0" xfId="55" applyFont="1" applyBorder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45" fillId="0" borderId="0" xfId="55" applyFont="1" applyBorder="1" applyAlignment="1">
      <alignment horizontal="center" vertical="center"/>
      <protection/>
    </xf>
    <xf numFmtId="0" fontId="34" fillId="0" borderId="0" xfId="55" applyFont="1" applyBorder="1" applyAlignment="1">
      <alignment vertical="center"/>
      <protection/>
    </xf>
    <xf numFmtId="0" fontId="32" fillId="0" borderId="0" xfId="55" applyFont="1" applyBorder="1" applyAlignment="1">
      <alignment horizontal="right" vertical="center"/>
      <protection/>
    </xf>
    <xf numFmtId="0" fontId="48" fillId="0" borderId="0" xfId="55" applyFont="1" applyBorder="1" applyAlignment="1">
      <alignment horizontal="left" vertical="center"/>
      <protection/>
    </xf>
    <xf numFmtId="0" fontId="45" fillId="37" borderId="0" xfId="55" applyFont="1" applyFill="1" applyBorder="1" applyAlignment="1">
      <alignment horizontal="right" vertical="center"/>
      <protection/>
    </xf>
    <xf numFmtId="0" fontId="34" fillId="37" borderId="0" xfId="55" applyFont="1" applyFill="1" applyBorder="1" applyAlignment="1">
      <alignment horizontal="center" vertical="center"/>
      <protection/>
    </xf>
    <xf numFmtId="49" fontId="34" fillId="37" borderId="0" xfId="55" applyNumberFormat="1" applyFont="1" applyFill="1" applyBorder="1" applyAlignment="1">
      <alignment horizontal="center" vertical="center"/>
      <protection/>
    </xf>
    <xf numFmtId="1" fontId="34" fillId="37" borderId="0" xfId="55" applyNumberFormat="1" applyFont="1" applyFill="1" applyBorder="1" applyAlignment="1">
      <alignment horizontal="center" vertical="center"/>
      <protection/>
    </xf>
    <xf numFmtId="49" fontId="34" fillId="0" borderId="0" xfId="55" applyNumberFormat="1" applyFont="1" applyBorder="1" applyAlignment="1">
      <alignment vertical="center"/>
      <protection/>
    </xf>
    <xf numFmtId="49" fontId="0" fillId="0" borderId="0" xfId="55" applyNumberFormat="1" applyFont="1" applyBorder="1" applyAlignment="1">
      <alignment vertical="center"/>
      <protection/>
    </xf>
    <xf numFmtId="49" fontId="45" fillId="0" borderId="0" xfId="55" applyNumberFormat="1" applyFont="1" applyBorder="1" applyAlignment="1">
      <alignment horizontal="center" vertical="center"/>
      <protection/>
    </xf>
    <xf numFmtId="49" fontId="34" fillId="37" borderId="0" xfId="55" applyNumberFormat="1" applyFont="1" applyFill="1" applyBorder="1" applyAlignment="1">
      <alignment vertical="center"/>
      <protection/>
    </xf>
    <xf numFmtId="49" fontId="45" fillId="37" borderId="0" xfId="55" applyNumberFormat="1" applyFont="1" applyFill="1" applyBorder="1" applyAlignment="1">
      <alignment vertical="center"/>
      <protection/>
    </xf>
    <xf numFmtId="0" fontId="34" fillId="37" borderId="0" xfId="55" applyFont="1" applyFill="1" applyAlignment="1">
      <alignment horizontal="center" vertical="center"/>
      <protection/>
    </xf>
    <xf numFmtId="49" fontId="34" fillId="37" borderId="0" xfId="55" applyNumberFormat="1" applyFont="1" applyFill="1" applyAlignment="1">
      <alignment horizontal="center" vertical="center"/>
      <protection/>
    </xf>
    <xf numFmtId="1" fontId="34" fillId="37" borderId="0" xfId="55" applyNumberFormat="1" applyFont="1" applyFill="1" applyAlignment="1">
      <alignment horizontal="center" vertical="center"/>
      <protection/>
    </xf>
    <xf numFmtId="49" fontId="34" fillId="0" borderId="0" xfId="55" applyNumberFormat="1" applyFont="1" applyAlignment="1">
      <alignment vertical="center"/>
      <protection/>
    </xf>
    <xf numFmtId="49" fontId="0" fillId="0" borderId="0" xfId="55" applyNumberFormat="1" applyAlignment="1">
      <alignment vertical="center"/>
      <protection/>
    </xf>
    <xf numFmtId="49" fontId="45" fillId="0" borderId="0" xfId="55" applyNumberFormat="1" applyFont="1" applyAlignment="1">
      <alignment horizontal="center" vertical="center"/>
      <protection/>
    </xf>
    <xf numFmtId="49" fontId="34" fillId="37" borderId="0" xfId="55" applyNumberFormat="1" applyFont="1" applyFill="1" applyAlignment="1">
      <alignment vertical="center"/>
      <protection/>
    </xf>
    <xf numFmtId="49" fontId="45" fillId="37" borderId="0" xfId="55" applyNumberFormat="1" applyFont="1" applyFill="1" applyAlignment="1">
      <alignment vertical="center"/>
      <protection/>
    </xf>
    <xf numFmtId="49" fontId="50" fillId="37" borderId="0" xfId="55" applyNumberFormat="1" applyFont="1" applyFill="1" applyAlignment="1">
      <alignment vertical="center"/>
      <protection/>
    </xf>
    <xf numFmtId="49" fontId="51" fillId="37" borderId="0" xfId="55" applyNumberFormat="1" applyFont="1" applyFill="1" applyAlignment="1">
      <alignment vertical="center"/>
      <protection/>
    </xf>
    <xf numFmtId="0" fontId="0" fillId="37" borderId="0" xfId="55" applyFill="1" applyAlignment="1">
      <alignment vertical="center"/>
      <protection/>
    </xf>
    <xf numFmtId="0" fontId="0" fillId="0" borderId="0" xfId="55" applyAlignment="1">
      <alignment vertical="center"/>
      <protection/>
    </xf>
    <xf numFmtId="0" fontId="21" fillId="33" borderId="31" xfId="55" applyFont="1" applyFill="1" applyBorder="1" applyAlignment="1">
      <alignment vertical="center"/>
      <protection/>
    </xf>
    <xf numFmtId="0" fontId="21" fillId="33" borderId="32" xfId="55" applyFont="1" applyFill="1" applyBorder="1" applyAlignment="1">
      <alignment vertical="center"/>
      <protection/>
    </xf>
    <xf numFmtId="0" fontId="21" fillId="33" borderId="48" xfId="55" applyFont="1" applyFill="1" applyBorder="1" applyAlignment="1">
      <alignment vertical="center"/>
      <protection/>
    </xf>
    <xf numFmtId="49" fontId="22" fillId="33" borderId="32" xfId="55" applyNumberFormat="1" applyFont="1" applyFill="1" applyBorder="1" applyAlignment="1">
      <alignment horizontal="center" vertical="center"/>
      <protection/>
    </xf>
    <xf numFmtId="49" fontId="22" fillId="33" borderId="32" xfId="55" applyNumberFormat="1" applyFont="1" applyFill="1" applyBorder="1" applyAlignment="1">
      <alignment vertical="center"/>
      <protection/>
    </xf>
    <xf numFmtId="49" fontId="22" fillId="33" borderId="42" xfId="55" applyNumberFormat="1" applyFont="1" applyFill="1" applyBorder="1" applyAlignment="1">
      <alignment vertical="center"/>
      <protection/>
    </xf>
    <xf numFmtId="49" fontId="27" fillId="33" borderId="32" xfId="55" applyNumberFormat="1" applyFont="1" applyFill="1" applyBorder="1" applyAlignment="1">
      <alignment vertical="center"/>
      <protection/>
    </xf>
    <xf numFmtId="49" fontId="27" fillId="33" borderId="42" xfId="55" applyNumberFormat="1" applyFont="1" applyFill="1" applyBorder="1" applyAlignment="1">
      <alignment vertical="center"/>
      <protection/>
    </xf>
    <xf numFmtId="49" fontId="21" fillId="33" borderId="32" xfId="55" applyNumberFormat="1" applyFont="1" applyFill="1" applyBorder="1" applyAlignment="1">
      <alignment horizontal="left" vertical="center"/>
      <protection/>
    </xf>
    <xf numFmtId="49" fontId="21" fillId="0" borderId="32" xfId="55" applyNumberFormat="1" applyFont="1" applyBorder="1" applyAlignment="1">
      <alignment horizontal="left" vertical="center"/>
      <protection/>
    </xf>
    <xf numFmtId="49" fontId="27" fillId="37" borderId="42" xfId="55" applyNumberFormat="1" applyFont="1" applyFill="1" applyBorder="1" applyAlignment="1">
      <alignment vertical="center"/>
      <protection/>
    </xf>
    <xf numFmtId="0" fontId="8" fillId="0" borderId="0" xfId="55" applyFont="1" applyAlignment="1">
      <alignment vertical="center"/>
      <protection/>
    </xf>
    <xf numFmtId="49" fontId="8" fillId="0" borderId="33" xfId="55" applyNumberFormat="1" applyFont="1" applyBorder="1" applyAlignment="1">
      <alignment vertical="center"/>
      <protection/>
    </xf>
    <xf numFmtId="49" fontId="8" fillId="0" borderId="0" xfId="55" applyNumberFormat="1" applyFont="1" applyAlignment="1">
      <alignment vertical="center"/>
      <protection/>
    </xf>
    <xf numFmtId="49" fontId="8" fillId="0" borderId="26" xfId="55" applyNumberFormat="1" applyFont="1" applyBorder="1" applyAlignment="1">
      <alignment horizontal="right" vertical="center"/>
      <protection/>
    </xf>
    <xf numFmtId="49" fontId="8" fillId="0" borderId="0" xfId="55" applyNumberFormat="1" applyFont="1" applyAlignment="1">
      <alignment horizontal="center" vertical="center"/>
      <protection/>
    </xf>
    <xf numFmtId="49" fontId="8" fillId="0" borderId="0" xfId="55" applyNumberFormat="1" applyFont="1" applyBorder="1" applyAlignment="1">
      <alignment horizontal="right" vertical="center"/>
      <protection/>
    </xf>
    <xf numFmtId="0" fontId="8" fillId="37" borderId="0" xfId="55" applyFont="1" applyFill="1" applyAlignment="1">
      <alignment vertical="center"/>
      <protection/>
    </xf>
    <xf numFmtId="49" fontId="8" fillId="37" borderId="0" xfId="55" applyNumberFormat="1" applyFont="1" applyFill="1" applyAlignment="1">
      <alignment vertical="center"/>
      <protection/>
    </xf>
    <xf numFmtId="49" fontId="28" fillId="37" borderId="26" xfId="55" applyNumberFormat="1" applyFont="1" applyFill="1" applyBorder="1" applyAlignment="1">
      <alignment vertical="center"/>
      <protection/>
    </xf>
    <xf numFmtId="49" fontId="28" fillId="0" borderId="0" xfId="55" applyNumberFormat="1" applyFont="1" applyAlignment="1">
      <alignment vertical="center"/>
      <protection/>
    </xf>
    <xf numFmtId="49" fontId="32" fillId="0" borderId="0" xfId="55" applyNumberFormat="1" applyFont="1" applyAlignment="1">
      <alignment vertical="center"/>
      <protection/>
    </xf>
    <xf numFmtId="49" fontId="32" fillId="0" borderId="26" xfId="55" applyNumberFormat="1" applyFont="1" applyBorder="1" applyAlignment="1">
      <alignment vertical="center"/>
      <protection/>
    </xf>
    <xf numFmtId="49" fontId="21" fillId="33" borderId="40" xfId="55" applyNumberFormat="1" applyFont="1" applyFill="1" applyBorder="1" applyAlignment="1">
      <alignment vertical="center"/>
      <protection/>
    </xf>
    <xf numFmtId="49" fontId="21" fillId="33" borderId="36" xfId="55" applyNumberFormat="1" applyFont="1" applyFill="1" applyBorder="1" applyAlignment="1">
      <alignment vertical="center"/>
      <protection/>
    </xf>
    <xf numFmtId="49" fontId="32" fillId="33" borderId="26" xfId="55" applyNumberFormat="1" applyFont="1" applyFill="1" applyBorder="1" applyAlignment="1">
      <alignment vertical="center"/>
      <protection/>
    </xf>
    <xf numFmtId="49" fontId="8" fillId="0" borderId="37" xfId="55" applyNumberFormat="1" applyFont="1" applyBorder="1" applyAlignment="1">
      <alignment vertical="center"/>
      <protection/>
    </xf>
    <xf numFmtId="49" fontId="8" fillId="0" borderId="16" xfId="55" applyNumberFormat="1" applyFont="1" applyBorder="1" applyAlignment="1">
      <alignment vertical="center"/>
      <protection/>
    </xf>
    <xf numFmtId="49" fontId="8" fillId="0" borderId="27" xfId="55" applyNumberFormat="1" applyFont="1" applyBorder="1" applyAlignment="1">
      <alignment horizontal="right" vertical="center"/>
      <protection/>
    </xf>
    <xf numFmtId="49" fontId="32" fillId="0" borderId="16" xfId="55" applyNumberFormat="1" applyFont="1" applyBorder="1" applyAlignment="1">
      <alignment vertical="center"/>
      <protection/>
    </xf>
    <xf numFmtId="49" fontId="32" fillId="0" borderId="27" xfId="55" applyNumberFormat="1" applyFont="1" applyBorder="1" applyAlignment="1">
      <alignment vertical="center"/>
      <protection/>
    </xf>
    <xf numFmtId="49" fontId="8" fillId="33" borderId="40" xfId="55" applyNumberFormat="1" applyFont="1" applyFill="1" applyBorder="1" applyAlignment="1">
      <alignment vertical="center"/>
      <protection/>
    </xf>
    <xf numFmtId="49" fontId="8" fillId="33" borderId="36" xfId="55" applyNumberFormat="1" applyFont="1" applyFill="1" applyBorder="1" applyAlignment="1">
      <alignment vertical="center"/>
      <protection/>
    </xf>
    <xf numFmtId="49" fontId="8" fillId="33" borderId="41" xfId="55" applyNumberFormat="1" applyFont="1" applyFill="1" applyBorder="1" applyAlignment="1">
      <alignment horizontal="right" vertical="center"/>
      <protection/>
    </xf>
    <xf numFmtId="49" fontId="8" fillId="33" borderId="0" xfId="55" applyNumberFormat="1" applyFont="1" applyFill="1" applyBorder="1" applyAlignment="1">
      <alignment horizontal="right" vertical="center"/>
      <protection/>
    </xf>
    <xf numFmtId="0" fontId="8" fillId="33" borderId="33" xfId="55" applyFont="1" applyFill="1" applyBorder="1" applyAlignment="1">
      <alignment vertical="center"/>
      <protection/>
    </xf>
    <xf numFmtId="49" fontId="8" fillId="33" borderId="0" xfId="55" applyNumberFormat="1" applyFont="1" applyFill="1" applyAlignment="1">
      <alignment horizontal="right" vertical="center"/>
      <protection/>
    </xf>
    <xf numFmtId="49" fontId="8" fillId="33" borderId="26" xfId="55" applyNumberFormat="1" applyFont="1" applyFill="1" applyBorder="1" applyAlignment="1">
      <alignment horizontal="right" vertical="center"/>
      <protection/>
    </xf>
    <xf numFmtId="49" fontId="8" fillId="0" borderId="37" xfId="55" applyNumberFormat="1" applyFont="1" applyBorder="1" applyAlignment="1">
      <alignment horizontal="center" vertical="center"/>
      <protection/>
    </xf>
    <xf numFmtId="0" fontId="8" fillId="37" borderId="16" xfId="55" applyFont="1" applyFill="1" applyBorder="1" applyAlignment="1">
      <alignment vertical="center"/>
      <protection/>
    </xf>
    <xf numFmtId="49" fontId="8" fillId="37" borderId="16" xfId="55" applyNumberFormat="1" applyFont="1" applyFill="1" applyBorder="1" applyAlignment="1">
      <alignment vertical="center"/>
      <protection/>
    </xf>
    <xf numFmtId="49" fontId="28" fillId="37" borderId="27" xfId="55" applyNumberFormat="1" applyFont="1" applyFill="1" applyBorder="1" applyAlignment="1">
      <alignment vertical="center"/>
      <protection/>
    </xf>
    <xf numFmtId="0" fontId="21" fillId="33" borderId="33" xfId="55" applyFont="1" applyFill="1" applyBorder="1" applyAlignment="1">
      <alignment vertical="center"/>
      <protection/>
    </xf>
    <xf numFmtId="0" fontId="21" fillId="33" borderId="0" xfId="55" applyFont="1" applyFill="1" applyBorder="1" applyAlignment="1">
      <alignment vertical="center"/>
      <protection/>
    </xf>
    <xf numFmtId="0" fontId="21" fillId="33" borderId="49" xfId="55" applyFont="1" applyFill="1" applyBorder="1" applyAlignment="1">
      <alignment vertical="center"/>
      <protection/>
    </xf>
    <xf numFmtId="49" fontId="8" fillId="33" borderId="0" xfId="55" applyNumberFormat="1" applyFont="1" applyFill="1" applyAlignment="1">
      <alignment horizontal="center" vertical="center"/>
      <protection/>
    </xf>
    <xf numFmtId="0" fontId="8" fillId="33" borderId="0" xfId="55" applyFont="1" applyFill="1" applyAlignment="1">
      <alignment vertical="center"/>
      <protection/>
    </xf>
    <xf numFmtId="49" fontId="8" fillId="33" borderId="0" xfId="55" applyNumberFormat="1" applyFont="1" applyFill="1" applyAlignment="1">
      <alignment vertical="center"/>
      <protection/>
    </xf>
    <xf numFmtId="49" fontId="28" fillId="33" borderId="26" xfId="55" applyNumberFormat="1" applyFont="1" applyFill="1" applyBorder="1" applyAlignment="1">
      <alignment vertical="center"/>
      <protection/>
    </xf>
    <xf numFmtId="49" fontId="8" fillId="33" borderId="33" xfId="55" applyNumberFormat="1" applyFont="1" applyFill="1" applyBorder="1" applyAlignment="1">
      <alignment vertical="center"/>
      <protection/>
    </xf>
    <xf numFmtId="0" fontId="8" fillId="33" borderId="26" xfId="55" applyFont="1" applyFill="1" applyBorder="1" applyAlignment="1">
      <alignment horizontal="right" vertical="center"/>
      <protection/>
    </xf>
    <xf numFmtId="0" fontId="8" fillId="33" borderId="0" xfId="55" applyFont="1" applyFill="1" applyBorder="1" applyAlignment="1">
      <alignment horizontal="right" vertical="center"/>
      <protection/>
    </xf>
    <xf numFmtId="49" fontId="8" fillId="33" borderId="37" xfId="55" applyNumberFormat="1" applyFont="1" applyFill="1" applyBorder="1" applyAlignment="1">
      <alignment vertical="center"/>
      <protection/>
    </xf>
    <xf numFmtId="49" fontId="8" fillId="33" borderId="16" xfId="55" applyNumberFormat="1" applyFont="1" applyFill="1" applyBorder="1" applyAlignment="1">
      <alignment vertical="center"/>
      <protection/>
    </xf>
    <xf numFmtId="0" fontId="8" fillId="33" borderId="27" xfId="55" applyFont="1" applyFill="1" applyBorder="1" applyAlignment="1">
      <alignment horizontal="right" vertical="center"/>
      <protection/>
    </xf>
    <xf numFmtId="49" fontId="8" fillId="33" borderId="16" xfId="55" applyNumberFormat="1" applyFont="1" applyFill="1" applyBorder="1" applyAlignment="1">
      <alignment horizontal="center" vertical="center"/>
      <protection/>
    </xf>
    <xf numFmtId="0" fontId="8" fillId="33" borderId="16" xfId="55" applyFont="1" applyFill="1" applyBorder="1" applyAlignment="1">
      <alignment horizontal="right" vertical="center"/>
      <protection/>
    </xf>
    <xf numFmtId="0" fontId="8" fillId="33" borderId="16" xfId="55" applyFont="1" applyFill="1" applyBorder="1" applyAlignment="1">
      <alignment vertical="center"/>
      <protection/>
    </xf>
    <xf numFmtId="49" fontId="28" fillId="33" borderId="27" xfId="55" applyNumberFormat="1" applyFont="1" applyFill="1" applyBorder="1" applyAlignment="1">
      <alignment vertical="center"/>
      <protection/>
    </xf>
    <xf numFmtId="49" fontId="28" fillId="0" borderId="16" xfId="55" applyNumberFormat="1" applyFont="1" applyBorder="1" applyAlignment="1">
      <alignment vertical="center"/>
      <protection/>
    </xf>
    <xf numFmtId="0" fontId="52" fillId="38" borderId="27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32" fillId="0" borderId="0" xfId="55" applyFont="1">
      <alignment/>
      <protection/>
    </xf>
    <xf numFmtId="49" fontId="34" fillId="0" borderId="0" xfId="55" applyNumberFormat="1" applyFont="1" applyAlignment="1">
      <alignment horizontal="left" vertical="center"/>
      <protection/>
    </xf>
    <xf numFmtId="49" fontId="45" fillId="0" borderId="0" xfId="55" applyNumberFormat="1" applyFont="1" applyAlignment="1">
      <alignment horizontal="left" vertical="center"/>
      <protection/>
    </xf>
    <xf numFmtId="49" fontId="49" fillId="0" borderId="0" xfId="55" applyNumberFormat="1" applyFont="1" applyAlignment="1">
      <alignment vertical="center"/>
      <protection/>
    </xf>
    <xf numFmtId="49" fontId="46" fillId="0" borderId="0" xfId="55" applyNumberFormat="1" applyFont="1" applyAlignment="1">
      <alignment horizontal="right" vertical="center"/>
      <protection/>
    </xf>
    <xf numFmtId="49" fontId="48" fillId="0" borderId="0" xfId="55" applyNumberFormat="1" applyFont="1" applyAlignment="1">
      <alignment horizontal="left" vertical="center"/>
      <protection/>
    </xf>
    <xf numFmtId="49" fontId="45" fillId="0" borderId="0" xfId="55" applyNumberFormat="1" applyFont="1" applyAlignment="1">
      <alignment vertical="center"/>
      <protection/>
    </xf>
    <xf numFmtId="49" fontId="48" fillId="0" borderId="16" xfId="55" applyNumberFormat="1" applyFont="1" applyBorder="1" applyAlignment="1">
      <alignment horizontal="left" vertical="center"/>
      <protection/>
    </xf>
    <xf numFmtId="49" fontId="46" fillId="0" borderId="16" xfId="55" applyNumberFormat="1" applyFont="1" applyBorder="1" applyAlignment="1">
      <alignment horizontal="right" vertical="center"/>
      <protection/>
    </xf>
    <xf numFmtId="49" fontId="45" fillId="0" borderId="26" xfId="55" applyNumberFormat="1" applyFont="1" applyBorder="1" applyAlignment="1">
      <alignment vertical="center"/>
      <protection/>
    </xf>
    <xf numFmtId="49" fontId="45" fillId="0" borderId="26" xfId="55" applyNumberFormat="1" applyFont="1" applyBorder="1" applyAlignment="1">
      <alignment horizontal="left" vertical="center"/>
      <protection/>
    </xf>
    <xf numFmtId="49" fontId="46" fillId="0" borderId="26" xfId="55" applyNumberFormat="1" applyFont="1" applyBorder="1" applyAlignment="1">
      <alignment horizontal="right" vertical="center"/>
      <protection/>
    </xf>
    <xf numFmtId="49" fontId="47" fillId="0" borderId="26" xfId="55" applyNumberFormat="1" applyFont="1" applyBorder="1" applyAlignment="1">
      <alignment horizontal="center" vertical="center"/>
      <protection/>
    </xf>
    <xf numFmtId="49" fontId="32" fillId="0" borderId="0" xfId="55" applyNumberFormat="1" applyFont="1" applyAlignment="1">
      <alignment horizontal="right" vertical="center"/>
      <protection/>
    </xf>
    <xf numFmtId="49" fontId="35" fillId="42" borderId="26" xfId="55" applyNumberFormat="1" applyFont="1" applyFill="1" applyBorder="1" applyAlignment="1">
      <alignment horizontal="right" vertical="center"/>
      <protection/>
    </xf>
    <xf numFmtId="49" fontId="46" fillId="0" borderId="27" xfId="55" applyNumberFormat="1" applyFont="1" applyBorder="1" applyAlignment="1">
      <alignment horizontal="right" vertical="center"/>
      <protection/>
    </xf>
    <xf numFmtId="14" fontId="23" fillId="33" borderId="36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50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4" xfId="0" applyNumberFormat="1" applyFont="1" applyFill="1" applyBorder="1" applyAlignment="1">
      <alignment horizontal="center" wrapText="1"/>
    </xf>
    <xf numFmtId="49" fontId="13" fillId="33" borderId="35" xfId="0" applyNumberFormat="1" applyFont="1" applyFill="1" applyBorder="1" applyAlignment="1">
      <alignment horizontal="center" wrapText="1"/>
    </xf>
    <xf numFmtId="49" fontId="0" fillId="43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34" fillId="37" borderId="0" xfId="0" applyFont="1" applyFill="1" applyBorder="1" applyAlignment="1">
      <alignment horizontal="center" vertical="center" shrinkToFit="1"/>
    </xf>
    <xf numFmtId="0" fontId="34" fillId="37" borderId="16" xfId="0" applyFont="1" applyFill="1" applyBorder="1" applyAlignment="1">
      <alignment horizontal="center" vertical="center" shrinkToFi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8" fillId="37" borderId="0" xfId="0" applyFont="1" applyFill="1" applyBorder="1" applyAlignment="1">
      <alignment horizontal="left" vertical="center"/>
    </xf>
    <xf numFmtId="0" fontId="8" fillId="37" borderId="36" xfId="0" applyFont="1" applyFill="1" applyBorder="1" applyAlignment="1">
      <alignment horizontal="left" vertical="center"/>
    </xf>
    <xf numFmtId="14" fontId="16" fillId="0" borderId="15" xfId="55" applyNumberFormat="1" applyFont="1" applyBorder="1" applyAlignment="1">
      <alignment horizontal="left" vertical="center"/>
      <protection/>
    </xf>
    <xf numFmtId="49" fontId="0" fillId="0" borderId="14" xfId="0" applyNumberFormat="1" applyBorder="1" applyAlignment="1">
      <alignment horizontal="right" vertical="center" shrinkToFit="1"/>
    </xf>
    <xf numFmtId="49" fontId="0" fillId="33" borderId="14" xfId="0" applyNumberFormat="1" applyFill="1" applyBorder="1" applyAlignment="1">
      <alignment vertical="center"/>
    </xf>
    <xf numFmtId="0" fontId="0" fillId="37" borderId="0" xfId="0" applyFont="1" applyFill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97" fillId="37" borderId="0" xfId="0" applyFont="1" applyFill="1" applyAlignment="1">
      <alignment horizontal="center" vertical="center"/>
    </xf>
    <xf numFmtId="0" fontId="97" fillId="37" borderId="37" xfId="0" applyFont="1" applyFill="1" applyBorder="1" applyAlignment="1">
      <alignment horizontal="center" vertical="center"/>
    </xf>
    <xf numFmtId="0" fontId="97" fillId="37" borderId="0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98" fillId="33" borderId="0" xfId="55" applyFont="1" applyFill="1" applyAlignment="1">
      <alignment horizontal="left" vertical="center"/>
      <protection/>
    </xf>
    <xf numFmtId="0" fontId="99" fillId="0" borderId="16" xfId="55" applyFont="1" applyBorder="1" applyAlignment="1">
      <alignment vertical="center"/>
      <protection/>
    </xf>
    <xf numFmtId="0" fontId="99" fillId="0" borderId="16" xfId="55" applyFont="1" applyBorder="1" applyAlignment="1">
      <alignment horizontal="center" vertical="center"/>
      <protection/>
    </xf>
    <xf numFmtId="0" fontId="100" fillId="0" borderId="27" xfId="55" applyFont="1" applyBorder="1" applyAlignment="1">
      <alignment horizontal="right" vertical="center"/>
      <protection/>
    </xf>
    <xf numFmtId="0" fontId="99" fillId="0" borderId="0" xfId="55" applyFont="1" applyAlignment="1">
      <alignment vertical="center"/>
      <protection/>
    </xf>
    <xf numFmtId="0" fontId="99" fillId="0" borderId="26" xfId="55" applyFont="1" applyBorder="1" applyAlignment="1">
      <alignment horizontal="center" vertical="center"/>
      <protection/>
    </xf>
    <xf numFmtId="0" fontId="101" fillId="42" borderId="26" xfId="55" applyFont="1" applyFill="1" applyBorder="1" applyAlignment="1">
      <alignment horizontal="right" vertical="center"/>
      <protection/>
    </xf>
    <xf numFmtId="0" fontId="99" fillId="0" borderId="27" xfId="55" applyFont="1" applyBorder="1" applyAlignment="1">
      <alignment horizontal="center" vertical="center"/>
      <protection/>
    </xf>
    <xf numFmtId="0" fontId="99" fillId="0" borderId="0" xfId="55" applyFont="1" applyAlignment="1">
      <alignment horizontal="center" vertical="center"/>
      <protection/>
    </xf>
    <xf numFmtId="0" fontId="102" fillId="0" borderId="0" xfId="55" applyFont="1" applyAlignment="1">
      <alignment horizontal="right" vertical="center"/>
      <protection/>
    </xf>
    <xf numFmtId="0" fontId="103" fillId="42" borderId="26" xfId="55" applyFont="1" applyFill="1" applyBorder="1" applyAlignment="1">
      <alignment horizontal="right" vertical="center"/>
      <protection/>
    </xf>
    <xf numFmtId="0" fontId="23" fillId="0" borderId="16" xfId="55" applyFont="1" applyBorder="1" applyAlignment="1">
      <alignment horizontal="left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Pénznem 2" xfId="59"/>
    <cellStyle name="Rossz" xfId="60"/>
    <cellStyle name="Semleges" xfId="61"/>
    <cellStyle name="Számítás" xfId="62"/>
    <cellStyle name="Percent" xfId="63"/>
  </cellStyles>
  <dxfs count="37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28575</xdr:rowOff>
    </xdr:from>
    <xdr:to>
      <xdr:col>17</xdr:col>
      <xdr:colOff>104775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Rar$DIa8624.20965\P&#225;ros%20t&#225;b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1D ELO"/>
      <sheetName val="1P3"/>
      <sheetName val="1P4"/>
      <sheetName val="1P5"/>
      <sheetName val="1P6"/>
      <sheetName val="1P7"/>
      <sheetName val="1D 8"/>
      <sheetName val="1D 16"/>
      <sheetName val="1D 32"/>
      <sheetName val="1D ELO (2)"/>
      <sheetName val="1P3 (2)"/>
      <sheetName val="1P4 (2)"/>
      <sheetName val="1P5 (2)"/>
      <sheetName val="1P6 (2)"/>
      <sheetName val="1P7 (2)"/>
      <sheetName val="1D 8 (2)"/>
      <sheetName val="1D 16 (2)"/>
      <sheetName val="1D 32 (2)"/>
      <sheetName val="1D ELO (3)"/>
      <sheetName val="1P3 (3)"/>
      <sheetName val="1P4 (3)"/>
      <sheetName val="1P5 (3)"/>
      <sheetName val="1P6 (3)"/>
      <sheetName val="1P7 (3)"/>
      <sheetName val="1D 8 (3)"/>
      <sheetName val="1D 16 (3)"/>
      <sheetName val="1D 32 (3)"/>
      <sheetName val="1D ELO (4)"/>
      <sheetName val="1P3 (4)"/>
      <sheetName val="1P4 (4)"/>
      <sheetName val="1P5 (4)"/>
      <sheetName val="1P6 (4)"/>
      <sheetName val="1P7 (4)"/>
      <sheetName val="1D 8 (4)"/>
      <sheetName val="1D 16 (4)"/>
      <sheetName val="1D 32 (4)"/>
      <sheetName val="1D ELO (5)"/>
      <sheetName val="1P3 (5)"/>
      <sheetName val="1P4 (5)"/>
      <sheetName val="1P5 (5)"/>
      <sheetName val="1P6 (5)"/>
      <sheetName val="1P7 (5)"/>
      <sheetName val="1D 8 (5)"/>
      <sheetName val="1D 16 (5)"/>
      <sheetName val="1D 32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C8" sqref="C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39" t="s">
        <v>76</v>
      </c>
      <c r="B1" s="3"/>
      <c r="C1" s="3"/>
      <c r="D1" s="140"/>
      <c r="E1" s="4"/>
      <c r="F1" s="5"/>
      <c r="G1" s="5"/>
    </row>
    <row r="2" spans="1:7" s="6" customFormat="1" ht="36.75" customHeight="1" thickBot="1">
      <c r="A2" s="7" t="s">
        <v>6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7</v>
      </c>
      <c r="B4" s="16"/>
      <c r="C4" s="16"/>
      <c r="D4" s="16"/>
      <c r="E4" s="17"/>
      <c r="F4" s="5"/>
      <c r="G4" s="5"/>
    </row>
    <row r="5" spans="1:7" s="18" customFormat="1" ht="15" customHeight="1">
      <c r="A5" s="153" t="s">
        <v>8</v>
      </c>
      <c r="B5" s="20"/>
      <c r="C5" s="20"/>
      <c r="D5" s="20"/>
      <c r="E5" s="264"/>
      <c r="F5" s="22"/>
      <c r="G5" s="23"/>
    </row>
    <row r="6" spans="1:7" s="2" customFormat="1" ht="26.25">
      <c r="A6" s="278" t="s">
        <v>85</v>
      </c>
      <c r="B6" s="265"/>
      <c r="C6" s="24"/>
      <c r="D6" s="25"/>
      <c r="E6" s="26"/>
      <c r="F6" s="5"/>
      <c r="G6" s="5"/>
    </row>
    <row r="7" spans="1:7" s="18" customFormat="1" ht="15" customHeight="1">
      <c r="A7" s="262" t="s">
        <v>77</v>
      </c>
      <c r="B7" s="262" t="s">
        <v>78</v>
      </c>
      <c r="C7" s="262" t="s">
        <v>79</v>
      </c>
      <c r="D7" s="262" t="s">
        <v>80</v>
      </c>
      <c r="E7" s="262" t="s">
        <v>81</v>
      </c>
      <c r="F7" s="22"/>
      <c r="G7" s="23"/>
    </row>
    <row r="8" spans="1:7" s="2" customFormat="1" ht="16.5" customHeight="1">
      <c r="A8" s="167" t="s">
        <v>196</v>
      </c>
      <c r="B8" s="167" t="s">
        <v>197</v>
      </c>
      <c r="C8" s="167" t="s">
        <v>198</v>
      </c>
      <c r="D8" s="167"/>
      <c r="E8" s="167"/>
      <c r="F8" s="5"/>
      <c r="G8" s="5"/>
    </row>
    <row r="9" spans="1:7" s="2" customFormat="1" ht="15" customHeight="1">
      <c r="A9" s="153" t="s">
        <v>9</v>
      </c>
      <c r="B9" s="20"/>
      <c r="C9" s="154" t="s">
        <v>10</v>
      </c>
      <c r="D9" s="154"/>
      <c r="E9" s="155" t="s">
        <v>11</v>
      </c>
      <c r="F9" s="5"/>
      <c r="G9" s="5"/>
    </row>
    <row r="10" spans="1:7" s="2" customFormat="1" ht="12.75">
      <c r="A10" s="29" t="s">
        <v>86</v>
      </c>
      <c r="B10" s="30"/>
      <c r="C10" s="31" t="s">
        <v>87</v>
      </c>
      <c r="D10" s="154" t="s">
        <v>49</v>
      </c>
      <c r="E10" s="263" t="s">
        <v>88</v>
      </c>
      <c r="F10" s="5"/>
      <c r="G10" s="5"/>
    </row>
    <row r="11" spans="1:7" ht="12.75">
      <c r="A11" s="19"/>
      <c r="B11" s="20"/>
      <c r="C11" s="160" t="s">
        <v>47</v>
      </c>
      <c r="D11" s="160" t="s">
        <v>74</v>
      </c>
      <c r="E11" s="160" t="s">
        <v>75</v>
      </c>
      <c r="F11" s="34"/>
      <c r="G11" s="34"/>
    </row>
    <row r="12" spans="1:7" s="2" customFormat="1" ht="12.75">
      <c r="A12" s="141"/>
      <c r="B12" s="5"/>
      <c r="C12" s="168"/>
      <c r="D12" s="168" t="s">
        <v>89</v>
      </c>
      <c r="E12" s="168" t="s">
        <v>90</v>
      </c>
      <c r="F12" s="5"/>
      <c r="G12" s="5"/>
    </row>
    <row r="13" spans="1:7" ht="7.5" customHeight="1">
      <c r="A13" s="34"/>
      <c r="B13" s="34"/>
      <c r="C13" s="34"/>
      <c r="D13" s="34"/>
      <c r="E13" s="38"/>
      <c r="F13" s="34"/>
      <c r="G13" s="34"/>
    </row>
    <row r="14" spans="1:7" ht="112.5" customHeight="1">
      <c r="A14" s="34"/>
      <c r="B14" s="34"/>
      <c r="C14" s="34"/>
      <c r="D14" s="34"/>
      <c r="E14" s="38"/>
      <c r="F14" s="34"/>
      <c r="G14" s="34"/>
    </row>
    <row r="15" spans="1:7" ht="18.75" customHeight="1">
      <c r="A15" s="33"/>
      <c r="B15" s="33"/>
      <c r="C15" s="33"/>
      <c r="D15" s="33"/>
      <c r="E15" s="38"/>
      <c r="F15" s="34"/>
      <c r="G15" s="34"/>
    </row>
    <row r="16" spans="1:7" ht="17.25" customHeight="1">
      <c r="A16" s="33"/>
      <c r="B16" s="33"/>
      <c r="C16" s="33"/>
      <c r="D16" s="33"/>
      <c r="E16" s="39"/>
      <c r="F16" s="34"/>
      <c r="G16" s="34"/>
    </row>
    <row r="17" spans="1:7" ht="12.75" customHeight="1">
      <c r="A17" s="40"/>
      <c r="B17" s="261"/>
      <c r="C17" s="142"/>
      <c r="D17" s="41"/>
      <c r="E17" s="38"/>
      <c r="F17" s="34"/>
      <c r="G17" s="34"/>
    </row>
    <row r="18" spans="1:7" ht="12.75">
      <c r="A18" s="34"/>
      <c r="B18" s="34"/>
      <c r="C18" s="34"/>
      <c r="D18" s="34"/>
      <c r="E18" s="38"/>
      <c r="F18" s="34"/>
      <c r="G18" s="34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O8" sqref="O8:O10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1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Budapest szenior</v>
      </c>
      <c r="B1" s="86"/>
      <c r="C1" s="86"/>
      <c r="D1" s="87"/>
      <c r="E1" s="87"/>
      <c r="F1" s="151"/>
      <c r="G1" s="151"/>
      <c r="H1" s="156" t="s">
        <v>38</v>
      </c>
      <c r="I1" s="87"/>
      <c r="J1" s="88"/>
      <c r="K1" s="88"/>
      <c r="L1" s="88"/>
      <c r="M1" s="88"/>
      <c r="N1" s="88"/>
      <c r="O1" s="121"/>
      <c r="P1" s="97"/>
    </row>
    <row r="2" spans="1:16" ht="13.5" thickBot="1">
      <c r="A2" s="89" t="str">
        <f>Altalanos!$A$8</f>
        <v>Vp110-</v>
      </c>
      <c r="B2" s="89" t="s">
        <v>31</v>
      </c>
      <c r="C2" s="161" t="str">
        <f>Altalanos!$C$8</f>
        <v>Vp130+</v>
      </c>
      <c r="D2" s="122"/>
      <c r="E2" s="122"/>
      <c r="F2" s="122"/>
      <c r="G2" s="122"/>
      <c r="H2" s="156" t="s">
        <v>39</v>
      </c>
      <c r="I2" s="92"/>
      <c r="J2" s="92"/>
      <c r="K2" s="82"/>
      <c r="L2" s="82"/>
      <c r="M2" s="82"/>
      <c r="N2" s="82"/>
      <c r="O2" s="123"/>
      <c r="P2" s="98"/>
    </row>
    <row r="3" spans="1:16" s="2" customFormat="1" ht="12.75">
      <c r="A3" s="162" t="s">
        <v>45</v>
      </c>
      <c r="B3" s="163"/>
      <c r="C3" s="164"/>
      <c r="D3" s="165"/>
      <c r="E3" s="166"/>
      <c r="F3" s="21"/>
      <c r="G3" s="21"/>
      <c r="H3" s="103"/>
      <c r="I3" s="21"/>
      <c r="J3" s="28"/>
      <c r="K3" s="28"/>
      <c r="L3" s="28"/>
      <c r="M3" s="124" t="s">
        <v>23</v>
      </c>
      <c r="N3" s="104"/>
      <c r="O3" s="104"/>
      <c r="P3" s="125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9"/>
      <c r="N4" s="126"/>
      <c r="O4" s="126"/>
      <c r="P4" s="105"/>
    </row>
    <row r="5" spans="1:16" s="2" customFormat="1" ht="13.5" thickBot="1">
      <c r="A5" s="480" t="str">
        <f>Altalanos!$A$10</f>
        <v>2020.07.10-12.</v>
      </c>
      <c r="B5" s="480"/>
      <c r="C5" s="109" t="str">
        <f>Altalanos!$C$10</f>
        <v>Budapest</v>
      </c>
      <c r="D5" s="90"/>
      <c r="E5" s="90"/>
      <c r="F5" s="90"/>
      <c r="G5" s="90"/>
      <c r="H5" s="110"/>
      <c r="I5" s="93"/>
      <c r="J5" s="83"/>
      <c r="K5" s="83"/>
      <c r="L5" s="83" t="str">
        <f>Altalanos!$E$10</f>
        <v>Kádár László</v>
      </c>
      <c r="M5" s="106"/>
      <c r="N5" s="93"/>
      <c r="O5" s="93"/>
      <c r="P5" s="107">
        <f>COUNTA(P8:P87)</f>
        <v>0</v>
      </c>
    </row>
    <row r="6" spans="1:16" s="127" customFormat="1" ht="12" customHeight="1">
      <c r="A6" s="128"/>
      <c r="B6" s="481" t="s">
        <v>40</v>
      </c>
      <c r="C6" s="482"/>
      <c r="D6" s="482"/>
      <c r="E6" s="482"/>
      <c r="F6" s="482"/>
      <c r="G6" s="266"/>
      <c r="H6" s="483" t="s">
        <v>41</v>
      </c>
      <c r="I6" s="482"/>
      <c r="J6" s="482"/>
      <c r="K6" s="482"/>
      <c r="L6" s="484"/>
      <c r="M6" s="483" t="s">
        <v>42</v>
      </c>
      <c r="N6" s="482"/>
      <c r="O6" s="482"/>
      <c r="P6" s="484"/>
    </row>
    <row r="7" spans="1:16" ht="47.25" customHeight="1" thickBot="1">
      <c r="A7" s="99" t="s">
        <v>20</v>
      </c>
      <c r="B7" s="100" t="s">
        <v>16</v>
      </c>
      <c r="C7" s="100" t="s">
        <v>17</v>
      </c>
      <c r="D7" s="100" t="s">
        <v>21</v>
      </c>
      <c r="E7" s="100" t="s">
        <v>22</v>
      </c>
      <c r="F7" s="269" t="s">
        <v>83</v>
      </c>
      <c r="G7" s="170" t="s">
        <v>82</v>
      </c>
      <c r="H7" s="99" t="s">
        <v>16</v>
      </c>
      <c r="I7" s="100" t="s">
        <v>17</v>
      </c>
      <c r="J7" s="100" t="s">
        <v>21</v>
      </c>
      <c r="K7" s="100" t="s">
        <v>22</v>
      </c>
      <c r="L7" s="101" t="s">
        <v>84</v>
      </c>
      <c r="M7" s="99" t="s">
        <v>82</v>
      </c>
      <c r="N7" s="120" t="s">
        <v>43</v>
      </c>
      <c r="O7" s="100" t="s">
        <v>44</v>
      </c>
      <c r="P7" s="101" t="s">
        <v>24</v>
      </c>
    </row>
    <row r="8" spans="1:16" s="11" customFormat="1" ht="18.75" customHeight="1">
      <c r="A8" s="270">
        <v>1</v>
      </c>
      <c r="B8" s="94" t="s">
        <v>91</v>
      </c>
      <c r="C8" s="94" t="s">
        <v>92</v>
      </c>
      <c r="D8" s="95"/>
      <c r="E8" s="96"/>
      <c r="F8" s="102"/>
      <c r="G8" s="267"/>
      <c r="H8" s="171" t="s">
        <v>93</v>
      </c>
      <c r="I8" s="129" t="s">
        <v>94</v>
      </c>
      <c r="J8" s="95"/>
      <c r="K8" s="95"/>
      <c r="L8" s="96"/>
      <c r="M8" s="95"/>
      <c r="N8" s="96"/>
      <c r="O8" s="169"/>
      <c r="P8" s="96"/>
    </row>
    <row r="9" spans="1:16" s="11" customFormat="1" ht="18.75" customHeight="1">
      <c r="A9" s="271">
        <v>2</v>
      </c>
      <c r="B9" s="174" t="s">
        <v>112</v>
      </c>
      <c r="C9" s="94" t="s">
        <v>113</v>
      </c>
      <c r="D9" s="95"/>
      <c r="E9" s="272"/>
      <c r="F9" s="96"/>
      <c r="G9" s="267"/>
      <c r="H9" s="174" t="s">
        <v>152</v>
      </c>
      <c r="I9" s="94" t="s">
        <v>153</v>
      </c>
      <c r="J9" s="95"/>
      <c r="K9" s="95"/>
      <c r="L9" s="102"/>
      <c r="M9" s="95"/>
      <c r="N9" s="96"/>
      <c r="O9" s="169"/>
      <c r="P9" s="96"/>
    </row>
    <row r="10" spans="1:16" s="11" customFormat="1" ht="18.75" customHeight="1">
      <c r="A10" s="271">
        <v>3</v>
      </c>
      <c r="B10" s="174" t="s">
        <v>115</v>
      </c>
      <c r="C10" s="94" t="s">
        <v>114</v>
      </c>
      <c r="D10" s="95"/>
      <c r="E10" s="272" t="s">
        <v>229</v>
      </c>
      <c r="F10" s="96"/>
      <c r="G10" s="267"/>
      <c r="H10" s="174" t="s">
        <v>116</v>
      </c>
      <c r="I10" s="94" t="s">
        <v>107</v>
      </c>
      <c r="J10" s="95"/>
      <c r="K10" s="95"/>
      <c r="L10" s="102"/>
      <c r="M10" s="95"/>
      <c r="N10" s="96"/>
      <c r="O10" s="169"/>
      <c r="P10" s="96"/>
    </row>
    <row r="11" spans="1:16" s="11" customFormat="1" ht="18.75" customHeight="1">
      <c r="A11" s="271">
        <v>4</v>
      </c>
      <c r="B11" s="174"/>
      <c r="C11" s="94"/>
      <c r="D11" s="95"/>
      <c r="E11" s="272"/>
      <c r="F11" s="96"/>
      <c r="G11" s="267"/>
      <c r="H11" s="174"/>
      <c r="I11" s="94"/>
      <c r="J11" s="95"/>
      <c r="K11" s="272"/>
      <c r="L11" s="96"/>
      <c r="M11" s="95"/>
      <c r="N11" s="96"/>
      <c r="O11" s="169">
        <f aca="true" t="shared" si="0" ref="O11:O26">SUM(F11,L11)</f>
        <v>0</v>
      </c>
      <c r="P11" s="96"/>
    </row>
    <row r="12" spans="1:16" s="11" customFormat="1" ht="18.75" customHeight="1">
      <c r="A12" s="271">
        <v>5</v>
      </c>
      <c r="B12" s="174"/>
      <c r="C12" s="94"/>
      <c r="D12" s="95"/>
      <c r="E12" s="95"/>
      <c r="F12" s="102"/>
      <c r="G12" s="267"/>
      <c r="H12" s="171"/>
      <c r="I12" s="129"/>
      <c r="J12" s="95"/>
      <c r="K12" s="95"/>
      <c r="L12" s="102"/>
      <c r="M12" s="95"/>
      <c r="N12" s="96"/>
      <c r="O12" s="169">
        <f t="shared" si="0"/>
        <v>0</v>
      </c>
      <c r="P12" s="96"/>
    </row>
    <row r="13" spans="1:16" s="11" customFormat="1" ht="18.75" customHeight="1">
      <c r="A13" s="271">
        <v>6</v>
      </c>
      <c r="B13" s="174"/>
      <c r="C13" s="94"/>
      <c r="D13" s="95"/>
      <c r="E13" s="272"/>
      <c r="F13" s="96"/>
      <c r="G13" s="267"/>
      <c r="H13" s="174"/>
      <c r="I13" s="94"/>
      <c r="J13" s="95"/>
      <c r="K13" s="272"/>
      <c r="L13" s="96"/>
      <c r="M13" s="95"/>
      <c r="N13" s="96"/>
      <c r="O13" s="169">
        <f t="shared" si="0"/>
        <v>0</v>
      </c>
      <c r="P13" s="96"/>
    </row>
    <row r="14" spans="1:16" s="11" customFormat="1" ht="18.75" customHeight="1">
      <c r="A14" s="271">
        <v>7</v>
      </c>
      <c r="B14" s="174"/>
      <c r="C14" s="94"/>
      <c r="D14" s="95"/>
      <c r="E14" s="272"/>
      <c r="F14" s="96"/>
      <c r="G14" s="267"/>
      <c r="H14" s="174"/>
      <c r="I14" s="94"/>
      <c r="J14" s="95"/>
      <c r="K14" s="272"/>
      <c r="L14" s="96"/>
      <c r="M14" s="95"/>
      <c r="N14" s="96"/>
      <c r="O14" s="169">
        <f t="shared" si="0"/>
        <v>0</v>
      </c>
      <c r="P14" s="96"/>
    </row>
    <row r="15" spans="1:16" s="11" customFormat="1" ht="18.75" customHeight="1">
      <c r="A15" s="271">
        <v>8</v>
      </c>
      <c r="B15" s="174"/>
      <c r="C15" s="94"/>
      <c r="D15" s="95"/>
      <c r="E15" s="272"/>
      <c r="F15" s="96"/>
      <c r="G15" s="267"/>
      <c r="H15" s="174"/>
      <c r="I15" s="94"/>
      <c r="J15" s="95"/>
      <c r="K15" s="272"/>
      <c r="L15" s="96"/>
      <c r="M15" s="95"/>
      <c r="N15" s="96"/>
      <c r="O15" s="169">
        <f t="shared" si="0"/>
        <v>0</v>
      </c>
      <c r="P15" s="96"/>
    </row>
    <row r="16" spans="1:16" s="11" customFormat="1" ht="18.75" customHeight="1">
      <c r="A16" s="271">
        <v>9</v>
      </c>
      <c r="B16" s="174"/>
      <c r="C16" s="94"/>
      <c r="D16" s="95"/>
      <c r="E16" s="272"/>
      <c r="F16" s="96"/>
      <c r="G16" s="267"/>
      <c r="H16" s="174"/>
      <c r="I16" s="94"/>
      <c r="J16" s="95"/>
      <c r="K16" s="272"/>
      <c r="L16" s="96"/>
      <c r="M16" s="95"/>
      <c r="N16" s="130"/>
      <c r="O16" s="169">
        <f t="shared" si="0"/>
        <v>0</v>
      </c>
      <c r="P16" s="96"/>
    </row>
    <row r="17" spans="1:16" s="11" customFormat="1" ht="18.75" customHeight="1">
      <c r="A17" s="271">
        <v>10</v>
      </c>
      <c r="B17" s="174"/>
      <c r="C17" s="94"/>
      <c r="D17" s="95"/>
      <c r="E17" s="272"/>
      <c r="F17" s="96"/>
      <c r="G17" s="267"/>
      <c r="H17" s="174"/>
      <c r="I17" s="94"/>
      <c r="J17" s="95"/>
      <c r="K17" s="272"/>
      <c r="L17" s="96"/>
      <c r="M17" s="95"/>
      <c r="N17" s="96"/>
      <c r="O17" s="169">
        <f t="shared" si="0"/>
        <v>0</v>
      </c>
      <c r="P17" s="96"/>
    </row>
    <row r="18" spans="1:16" s="11" customFormat="1" ht="18.75" customHeight="1">
      <c r="A18" s="271">
        <v>11</v>
      </c>
      <c r="B18" s="174"/>
      <c r="C18" s="94"/>
      <c r="D18" s="95"/>
      <c r="E18" s="272"/>
      <c r="F18" s="96"/>
      <c r="G18" s="267"/>
      <c r="H18" s="174"/>
      <c r="I18" s="94"/>
      <c r="J18" s="95"/>
      <c r="K18" s="273"/>
      <c r="L18" s="96"/>
      <c r="M18" s="95"/>
      <c r="N18" s="96"/>
      <c r="O18" s="169">
        <f t="shared" si="0"/>
        <v>0</v>
      </c>
      <c r="P18" s="96"/>
    </row>
    <row r="19" spans="1:16" s="11" customFormat="1" ht="18.75" customHeight="1">
      <c r="A19" s="271">
        <v>12</v>
      </c>
      <c r="B19" s="174"/>
      <c r="C19" s="94"/>
      <c r="D19" s="95"/>
      <c r="E19" s="272"/>
      <c r="F19" s="96"/>
      <c r="G19" s="267"/>
      <c r="H19" s="174"/>
      <c r="I19" s="94"/>
      <c r="J19" s="95"/>
      <c r="K19" s="272"/>
      <c r="L19" s="96"/>
      <c r="M19" s="95"/>
      <c r="N19" s="96"/>
      <c r="O19" s="169">
        <f t="shared" si="0"/>
        <v>0</v>
      </c>
      <c r="P19" s="96"/>
    </row>
    <row r="20" spans="1:16" s="11" customFormat="1" ht="18.75" customHeight="1">
      <c r="A20" s="271">
        <v>13</v>
      </c>
      <c r="B20" s="174"/>
      <c r="C20" s="94"/>
      <c r="D20" s="95"/>
      <c r="E20" s="272"/>
      <c r="F20" s="96"/>
      <c r="G20" s="267"/>
      <c r="H20" s="174"/>
      <c r="I20" s="94"/>
      <c r="J20" s="95"/>
      <c r="K20" s="272"/>
      <c r="L20" s="96"/>
      <c r="M20" s="95"/>
      <c r="N20" s="96"/>
      <c r="O20" s="169">
        <f t="shared" si="0"/>
        <v>0</v>
      </c>
      <c r="P20" s="96"/>
    </row>
    <row r="21" spans="1:16" s="11" customFormat="1" ht="18.75" customHeight="1">
      <c r="A21" s="271">
        <v>14</v>
      </c>
      <c r="B21" s="174"/>
      <c r="C21" s="94"/>
      <c r="D21" s="95"/>
      <c r="E21" s="272"/>
      <c r="F21" s="96"/>
      <c r="G21" s="267"/>
      <c r="H21" s="174"/>
      <c r="I21" s="94"/>
      <c r="J21" s="95"/>
      <c r="K21" s="274"/>
      <c r="L21" s="96"/>
      <c r="M21" s="95"/>
      <c r="N21" s="96"/>
      <c r="O21" s="169">
        <f t="shared" si="0"/>
        <v>0</v>
      </c>
      <c r="P21" s="96"/>
    </row>
    <row r="22" spans="1:16" s="11" customFormat="1" ht="18.75" customHeight="1">
      <c r="A22" s="271">
        <v>15</v>
      </c>
      <c r="B22" s="174"/>
      <c r="C22" s="94"/>
      <c r="D22" s="95"/>
      <c r="E22" s="272"/>
      <c r="F22" s="96"/>
      <c r="G22" s="267"/>
      <c r="H22" s="174"/>
      <c r="I22" s="94"/>
      <c r="J22" s="95"/>
      <c r="K22" s="272"/>
      <c r="L22" s="96"/>
      <c r="M22" s="95"/>
      <c r="N22" s="96"/>
      <c r="O22" s="169">
        <f t="shared" si="0"/>
        <v>0</v>
      </c>
      <c r="P22" s="96"/>
    </row>
    <row r="23" spans="1:16" s="11" customFormat="1" ht="18.75" customHeight="1">
      <c r="A23" s="173">
        <v>16</v>
      </c>
      <c r="B23" s="174"/>
      <c r="C23" s="94"/>
      <c r="D23" s="95"/>
      <c r="E23" s="272"/>
      <c r="F23" s="96"/>
      <c r="G23" s="267"/>
      <c r="H23" s="174"/>
      <c r="I23" s="94"/>
      <c r="J23" s="95"/>
      <c r="K23" s="272"/>
      <c r="L23" s="96"/>
      <c r="M23" s="95"/>
      <c r="N23" s="96"/>
      <c r="O23" s="169">
        <f t="shared" si="0"/>
        <v>0</v>
      </c>
      <c r="P23" s="96"/>
    </row>
    <row r="24" spans="1:16" s="32" customFormat="1" ht="18.75" customHeight="1">
      <c r="A24" s="173">
        <v>17</v>
      </c>
      <c r="B24" s="174"/>
      <c r="C24" s="94"/>
      <c r="D24" s="95"/>
      <c r="E24" s="272"/>
      <c r="F24" s="96"/>
      <c r="G24" s="267"/>
      <c r="H24" s="174"/>
      <c r="I24" s="94"/>
      <c r="J24" s="95"/>
      <c r="K24" s="272"/>
      <c r="L24" s="96"/>
      <c r="M24" s="95"/>
      <c r="N24" s="96"/>
      <c r="O24" s="169">
        <f t="shared" si="0"/>
        <v>0</v>
      </c>
      <c r="P24" s="96"/>
    </row>
    <row r="25" spans="1:16" s="32" customFormat="1" ht="18.75" customHeight="1">
      <c r="A25" s="173">
        <v>18</v>
      </c>
      <c r="B25" s="174"/>
      <c r="C25" s="94"/>
      <c r="D25" s="95"/>
      <c r="E25" s="272"/>
      <c r="F25" s="96"/>
      <c r="G25" s="267"/>
      <c r="H25" s="174"/>
      <c r="I25" s="94"/>
      <c r="J25" s="95"/>
      <c r="K25" s="272"/>
      <c r="L25" s="96"/>
      <c r="M25" s="95"/>
      <c r="N25" s="96"/>
      <c r="O25" s="169">
        <f t="shared" si="0"/>
        <v>0</v>
      </c>
      <c r="P25" s="96"/>
    </row>
    <row r="26" spans="1:16" s="32" customFormat="1" ht="18.75" customHeight="1">
      <c r="A26" s="173">
        <v>19</v>
      </c>
      <c r="B26" s="174"/>
      <c r="C26" s="94"/>
      <c r="D26" s="95"/>
      <c r="E26" s="272"/>
      <c r="F26" s="96"/>
      <c r="G26" s="267"/>
      <c r="H26" s="174"/>
      <c r="I26" s="94"/>
      <c r="J26" s="95"/>
      <c r="K26" s="272"/>
      <c r="L26" s="96"/>
      <c r="M26" s="95"/>
      <c r="N26" s="96"/>
      <c r="O26" s="169">
        <f t="shared" si="0"/>
        <v>0</v>
      </c>
      <c r="P26" s="96"/>
    </row>
    <row r="27" spans="1:16" s="32" customFormat="1" ht="18.75" customHeight="1">
      <c r="A27" s="173">
        <v>20</v>
      </c>
      <c r="B27" s="174"/>
      <c r="C27" s="94"/>
      <c r="D27" s="95"/>
      <c r="E27" s="95"/>
      <c r="F27" s="102"/>
      <c r="G27" s="267"/>
      <c r="H27" s="171"/>
      <c r="I27" s="129"/>
      <c r="J27" s="95"/>
      <c r="K27" s="95"/>
      <c r="L27" s="102"/>
      <c r="M27" s="95"/>
      <c r="N27" s="96"/>
      <c r="O27" s="169"/>
      <c r="P27" s="96"/>
    </row>
    <row r="28" spans="1:16" s="32" customFormat="1" ht="18.75" customHeight="1" thickBot="1">
      <c r="A28" s="173">
        <v>21</v>
      </c>
      <c r="B28" s="174"/>
      <c r="C28" s="94"/>
      <c r="D28" s="95"/>
      <c r="E28" s="95"/>
      <c r="F28" s="102"/>
      <c r="G28" s="267"/>
      <c r="H28" s="171"/>
      <c r="I28" s="129"/>
      <c r="J28" s="95"/>
      <c r="K28" s="95"/>
      <c r="L28" s="102"/>
      <c r="M28" s="95"/>
      <c r="N28" s="96"/>
      <c r="O28" s="169"/>
      <c r="P28" s="96"/>
    </row>
    <row r="29" spans="1:16" s="32" customFormat="1" ht="18.75" customHeight="1">
      <c r="A29" s="270">
        <v>22</v>
      </c>
      <c r="B29" s="174"/>
      <c r="C29" s="94"/>
      <c r="D29" s="95"/>
      <c r="E29" s="95"/>
      <c r="F29" s="102"/>
      <c r="G29" s="267"/>
      <c r="H29" s="171"/>
      <c r="I29" s="129"/>
      <c r="J29" s="95"/>
      <c r="K29" s="95"/>
      <c r="L29" s="102"/>
      <c r="M29" s="95"/>
      <c r="N29" s="96"/>
      <c r="O29" s="169"/>
      <c r="P29" s="96"/>
    </row>
    <row r="30" spans="1:16" s="32" customFormat="1" ht="18.75" customHeight="1">
      <c r="A30" s="271">
        <v>23</v>
      </c>
      <c r="B30" s="174"/>
      <c r="C30" s="94"/>
      <c r="D30" s="95"/>
      <c r="E30" s="95"/>
      <c r="F30" s="102"/>
      <c r="G30" s="267"/>
      <c r="H30" s="171"/>
      <c r="I30" s="129"/>
      <c r="J30" s="95"/>
      <c r="K30" s="95"/>
      <c r="L30" s="102"/>
      <c r="M30" s="95"/>
      <c r="N30" s="96"/>
      <c r="O30" s="169"/>
      <c r="P30" s="96"/>
    </row>
    <row r="31" spans="1:16" s="32" customFormat="1" ht="18.75" customHeight="1">
      <c r="A31" s="271">
        <v>24</v>
      </c>
      <c r="B31" s="174"/>
      <c r="C31" s="94"/>
      <c r="D31" s="95"/>
      <c r="E31" s="95"/>
      <c r="F31" s="102"/>
      <c r="G31" s="267"/>
      <c r="H31" s="171"/>
      <c r="I31" s="129"/>
      <c r="J31" s="95"/>
      <c r="K31" s="95"/>
      <c r="L31" s="102"/>
      <c r="M31" s="95"/>
      <c r="N31" s="96"/>
      <c r="O31" s="169"/>
      <c r="P31" s="96"/>
    </row>
    <row r="32" spans="1:16" ht="18.75" customHeight="1" thickBot="1">
      <c r="A32" s="271">
        <v>25</v>
      </c>
      <c r="B32" s="174"/>
      <c r="C32" s="94"/>
      <c r="D32" s="95"/>
      <c r="E32" s="95"/>
      <c r="F32" s="102"/>
      <c r="G32" s="267"/>
      <c r="H32" s="171"/>
      <c r="I32" s="129"/>
      <c r="J32" s="95"/>
      <c r="K32" s="95"/>
      <c r="L32" s="102"/>
      <c r="M32" s="95"/>
      <c r="N32" s="96"/>
      <c r="O32" s="169"/>
      <c r="P32" s="96"/>
    </row>
    <row r="33" spans="1:16" ht="18.75" customHeight="1">
      <c r="A33" s="270">
        <v>26</v>
      </c>
      <c r="B33" s="174"/>
      <c r="C33" s="94"/>
      <c r="D33" s="95"/>
      <c r="E33" s="95"/>
      <c r="F33" s="102"/>
      <c r="G33" s="267"/>
      <c r="H33" s="171"/>
      <c r="I33" s="129"/>
      <c r="J33" s="95"/>
      <c r="K33" s="95"/>
      <c r="L33" s="102"/>
      <c r="M33" s="95"/>
      <c r="N33" s="96"/>
      <c r="O33" s="169"/>
      <c r="P33" s="96"/>
    </row>
    <row r="34" spans="1:16" ht="18.75" customHeight="1">
      <c r="A34" s="271">
        <v>27</v>
      </c>
      <c r="B34" s="174"/>
      <c r="C34" s="94"/>
      <c r="D34" s="95"/>
      <c r="E34" s="95"/>
      <c r="F34" s="102"/>
      <c r="G34" s="267"/>
      <c r="H34" s="171"/>
      <c r="I34" s="129"/>
      <c r="J34" s="95"/>
      <c r="K34" s="95"/>
      <c r="L34" s="102"/>
      <c r="M34" s="95"/>
      <c r="N34" s="96"/>
      <c r="O34" s="169"/>
      <c r="P34" s="96"/>
    </row>
    <row r="35" spans="1:16" ht="18.75" customHeight="1">
      <c r="A35" s="271">
        <v>28</v>
      </c>
      <c r="B35" s="174"/>
      <c r="C35" s="94"/>
      <c r="D35" s="95"/>
      <c r="E35" s="95"/>
      <c r="F35" s="102"/>
      <c r="G35" s="267"/>
      <c r="H35" s="171"/>
      <c r="I35" s="129"/>
      <c r="J35" s="95"/>
      <c r="K35" s="95"/>
      <c r="L35" s="102"/>
      <c r="M35" s="95"/>
      <c r="N35" s="96"/>
      <c r="O35" s="169"/>
      <c r="P35" s="96"/>
    </row>
    <row r="36" spans="1:16" ht="18.75" customHeight="1">
      <c r="A36" s="271">
        <v>29</v>
      </c>
      <c r="B36" s="174"/>
      <c r="C36" s="94"/>
      <c r="D36" s="95"/>
      <c r="E36" s="95"/>
      <c r="F36" s="102"/>
      <c r="G36" s="267"/>
      <c r="H36" s="171"/>
      <c r="I36" s="129"/>
      <c r="J36" s="95"/>
      <c r="K36" s="95"/>
      <c r="L36" s="102"/>
      <c r="M36" s="95"/>
      <c r="N36" s="96"/>
      <c r="O36" s="169"/>
      <c r="P36" s="96"/>
    </row>
    <row r="37" spans="1:16" ht="18.75" customHeight="1">
      <c r="A37" s="271">
        <v>30</v>
      </c>
      <c r="B37" s="174"/>
      <c r="C37" s="94"/>
      <c r="D37" s="95"/>
      <c r="E37" s="95"/>
      <c r="F37" s="102"/>
      <c r="G37" s="267"/>
      <c r="H37" s="171"/>
      <c r="I37" s="129"/>
      <c r="J37" s="95"/>
      <c r="K37" s="95"/>
      <c r="L37" s="102"/>
      <c r="M37" s="95"/>
      <c r="N37" s="96"/>
      <c r="O37" s="169"/>
      <c r="P37" s="96"/>
    </row>
    <row r="38" spans="1:16" ht="18.75" customHeight="1">
      <c r="A38" s="271">
        <v>31</v>
      </c>
      <c r="B38" s="174"/>
      <c r="C38" s="94"/>
      <c r="D38" s="95"/>
      <c r="E38" s="95"/>
      <c r="F38" s="102"/>
      <c r="G38" s="267"/>
      <c r="H38" s="171"/>
      <c r="I38" s="129"/>
      <c r="J38" s="95"/>
      <c r="K38" s="95"/>
      <c r="L38" s="102"/>
      <c r="M38" s="95"/>
      <c r="N38" s="96"/>
      <c r="O38" s="169"/>
      <c r="P38" s="96"/>
    </row>
    <row r="39" spans="1:16" ht="18.75" customHeight="1">
      <c r="A39" s="271">
        <v>32</v>
      </c>
      <c r="B39" s="174"/>
      <c r="C39" s="94"/>
      <c r="D39" s="95"/>
      <c r="E39" s="95"/>
      <c r="F39" s="102"/>
      <c r="G39" s="267"/>
      <c r="H39" s="171"/>
      <c r="I39" s="129"/>
      <c r="J39" s="95"/>
      <c r="K39" s="95"/>
      <c r="L39" s="102"/>
      <c r="M39" s="95"/>
      <c r="N39" s="96"/>
      <c r="O39" s="169"/>
      <c r="P39" s="96"/>
    </row>
    <row r="40" spans="1:16" ht="18.75" customHeight="1">
      <c r="A40" s="173"/>
      <c r="B40" s="174"/>
      <c r="C40" s="94"/>
      <c r="D40" s="95"/>
      <c r="E40" s="95"/>
      <c r="F40" s="102"/>
      <c r="G40" s="267"/>
      <c r="H40" s="171"/>
      <c r="I40" s="129"/>
      <c r="J40" s="95"/>
      <c r="K40" s="95"/>
      <c r="L40" s="102"/>
      <c r="M40" s="95"/>
      <c r="N40" s="96"/>
      <c r="O40" s="169"/>
      <c r="P40" s="96"/>
    </row>
    <row r="41" spans="1:16" ht="18.75" customHeight="1">
      <c r="A41" s="173"/>
      <c r="B41" s="174"/>
      <c r="C41" s="94"/>
      <c r="D41" s="95"/>
      <c r="E41" s="95"/>
      <c r="F41" s="102"/>
      <c r="G41" s="267"/>
      <c r="H41" s="171"/>
      <c r="I41" s="129"/>
      <c r="J41" s="95"/>
      <c r="K41" s="95"/>
      <c r="L41" s="102"/>
      <c r="M41" s="95"/>
      <c r="N41" s="96"/>
      <c r="O41" s="169"/>
      <c r="P41" s="96"/>
    </row>
    <row r="42" spans="1:16" ht="18.75" customHeight="1">
      <c r="A42" s="173"/>
      <c r="B42" s="174"/>
      <c r="C42" s="94"/>
      <c r="D42" s="95"/>
      <c r="E42" s="95"/>
      <c r="F42" s="102"/>
      <c r="G42" s="267"/>
      <c r="H42" s="171"/>
      <c r="I42" s="129"/>
      <c r="J42" s="95"/>
      <c r="K42" s="95"/>
      <c r="L42" s="102"/>
      <c r="M42" s="95"/>
      <c r="N42" s="96"/>
      <c r="O42" s="169"/>
      <c r="P42" s="96"/>
    </row>
    <row r="43" spans="1:16" ht="18.75" customHeight="1">
      <c r="A43" s="173"/>
      <c r="B43" s="174"/>
      <c r="C43" s="94"/>
      <c r="D43" s="95"/>
      <c r="E43" s="95"/>
      <c r="F43" s="102"/>
      <c r="G43" s="267"/>
      <c r="H43" s="171"/>
      <c r="I43" s="129"/>
      <c r="J43" s="95"/>
      <c r="K43" s="95"/>
      <c r="L43" s="102"/>
      <c r="M43" s="95"/>
      <c r="N43" s="96"/>
      <c r="O43" s="169"/>
      <c r="P43" s="96"/>
    </row>
    <row r="44" spans="1:16" ht="18.75" customHeight="1">
      <c r="A44" s="173"/>
      <c r="B44" s="174"/>
      <c r="C44" s="94"/>
      <c r="D44" s="95"/>
      <c r="E44" s="95"/>
      <c r="F44" s="102"/>
      <c r="G44" s="267"/>
      <c r="H44" s="171"/>
      <c r="I44" s="129"/>
      <c r="J44" s="95"/>
      <c r="K44" s="95"/>
      <c r="L44" s="102"/>
      <c r="M44" s="95"/>
      <c r="N44" s="96"/>
      <c r="O44" s="169"/>
      <c r="P44" s="96"/>
    </row>
    <row r="45" spans="1:16" ht="18.75" customHeight="1">
      <c r="A45" s="173"/>
      <c r="B45" s="174"/>
      <c r="C45" s="94"/>
      <c r="D45" s="95"/>
      <c r="E45" s="95"/>
      <c r="F45" s="102"/>
      <c r="G45" s="267"/>
      <c r="H45" s="171"/>
      <c r="I45" s="129"/>
      <c r="J45" s="95"/>
      <c r="K45" s="95"/>
      <c r="L45" s="102"/>
      <c r="M45" s="95"/>
      <c r="N45" s="96"/>
      <c r="O45" s="169"/>
      <c r="P45" s="96"/>
    </row>
    <row r="46" spans="1:16" ht="18.75" customHeight="1">
      <c r="A46" s="173"/>
      <c r="B46" s="174"/>
      <c r="C46" s="94"/>
      <c r="D46" s="95"/>
      <c r="E46" s="95"/>
      <c r="F46" s="102"/>
      <c r="G46" s="267"/>
      <c r="H46" s="171"/>
      <c r="I46" s="129"/>
      <c r="J46" s="95"/>
      <c r="K46" s="95"/>
      <c r="L46" s="102"/>
      <c r="M46" s="95"/>
      <c r="N46" s="96"/>
      <c r="O46" s="169"/>
      <c r="P46" s="96"/>
    </row>
    <row r="47" spans="1:16" ht="18.75" customHeight="1">
      <c r="A47" s="173"/>
      <c r="B47" s="174"/>
      <c r="C47" s="94"/>
      <c r="D47" s="95"/>
      <c r="E47" s="95"/>
      <c r="F47" s="102"/>
      <c r="G47" s="267"/>
      <c r="H47" s="171"/>
      <c r="I47" s="129"/>
      <c r="J47" s="95"/>
      <c r="K47" s="95"/>
      <c r="L47" s="102"/>
      <c r="M47" s="95"/>
      <c r="N47" s="96"/>
      <c r="O47" s="169"/>
      <c r="P47" s="96"/>
    </row>
    <row r="48" spans="1:16" ht="18.75" customHeight="1">
      <c r="A48" s="173"/>
      <c r="B48" s="174"/>
      <c r="C48" s="94"/>
      <c r="D48" s="95"/>
      <c r="E48" s="95"/>
      <c r="F48" s="102"/>
      <c r="G48" s="267"/>
      <c r="H48" s="171"/>
      <c r="I48" s="129"/>
      <c r="J48" s="95"/>
      <c r="K48" s="95"/>
      <c r="L48" s="102"/>
      <c r="M48" s="95"/>
      <c r="N48" s="96"/>
      <c r="O48" s="169"/>
      <c r="P48" s="96"/>
    </row>
    <row r="49" spans="1:16" ht="18.75" customHeight="1">
      <c r="A49" s="173"/>
      <c r="B49" s="174"/>
      <c r="C49" s="94"/>
      <c r="D49" s="95"/>
      <c r="E49" s="95"/>
      <c r="F49" s="102"/>
      <c r="G49" s="267"/>
      <c r="H49" s="171"/>
      <c r="I49" s="129"/>
      <c r="J49" s="95"/>
      <c r="K49" s="95"/>
      <c r="L49" s="102"/>
      <c r="M49" s="95"/>
      <c r="N49" s="96"/>
      <c r="O49" s="169"/>
      <c r="P49" s="96"/>
    </row>
    <row r="50" spans="1:16" ht="18.75" customHeight="1">
      <c r="A50" s="173"/>
      <c r="B50" s="174"/>
      <c r="C50" s="94"/>
      <c r="D50" s="95"/>
      <c r="E50" s="95"/>
      <c r="F50" s="102"/>
      <c r="G50" s="267"/>
      <c r="H50" s="171"/>
      <c r="I50" s="129"/>
      <c r="J50" s="95"/>
      <c r="K50" s="95"/>
      <c r="L50" s="102"/>
      <c r="M50" s="95"/>
      <c r="N50" s="96"/>
      <c r="O50" s="169"/>
      <c r="P50" s="96"/>
    </row>
    <row r="51" spans="1:16" ht="18.75" customHeight="1">
      <c r="A51" s="173"/>
      <c r="B51" s="174"/>
      <c r="C51" s="94"/>
      <c r="D51" s="95"/>
      <c r="E51" s="95"/>
      <c r="F51" s="102"/>
      <c r="G51" s="267"/>
      <c r="H51" s="171"/>
      <c r="I51" s="129"/>
      <c r="J51" s="95"/>
      <c r="K51" s="95"/>
      <c r="L51" s="102"/>
      <c r="M51" s="95"/>
      <c r="N51" s="96"/>
      <c r="O51" s="169"/>
      <c r="P51" s="96"/>
    </row>
    <row r="52" spans="1:16" ht="18.75" customHeight="1">
      <c r="A52" s="173"/>
      <c r="B52" s="174"/>
      <c r="C52" s="94"/>
      <c r="D52" s="95"/>
      <c r="E52" s="95"/>
      <c r="F52" s="102"/>
      <c r="G52" s="267"/>
      <c r="H52" s="171"/>
      <c r="I52" s="129"/>
      <c r="J52" s="95"/>
      <c r="K52" s="95"/>
      <c r="L52" s="102"/>
      <c r="M52" s="95"/>
      <c r="N52" s="96"/>
      <c r="O52" s="169"/>
      <c r="P52" s="96"/>
    </row>
    <row r="53" spans="1:16" ht="18.75" customHeight="1">
      <c r="A53" s="173"/>
      <c r="B53" s="174"/>
      <c r="C53" s="94"/>
      <c r="D53" s="95"/>
      <c r="E53" s="95"/>
      <c r="F53" s="102"/>
      <c r="G53" s="267"/>
      <c r="H53" s="171"/>
      <c r="I53" s="129"/>
      <c r="J53" s="95"/>
      <c r="K53" s="95"/>
      <c r="L53" s="102"/>
      <c r="M53" s="95"/>
      <c r="N53" s="96"/>
      <c r="O53" s="169"/>
      <c r="P53" s="96"/>
    </row>
    <row r="54" spans="1:16" ht="18.75" customHeight="1">
      <c r="A54" s="173"/>
      <c r="B54" s="174"/>
      <c r="C54" s="94"/>
      <c r="D54" s="95"/>
      <c r="E54" s="95"/>
      <c r="F54" s="102"/>
      <c r="G54" s="267"/>
      <c r="H54" s="171"/>
      <c r="I54" s="129"/>
      <c r="J54" s="95"/>
      <c r="K54" s="95"/>
      <c r="L54" s="102"/>
      <c r="M54" s="95"/>
      <c r="N54" s="96"/>
      <c r="O54" s="169"/>
      <c r="P54" s="96"/>
    </row>
    <row r="55" spans="1:16" ht="18.75" customHeight="1">
      <c r="A55" s="173"/>
      <c r="B55" s="174"/>
      <c r="C55" s="94"/>
      <c r="D55" s="95"/>
      <c r="E55" s="95"/>
      <c r="F55" s="102"/>
      <c r="G55" s="267"/>
      <c r="H55" s="171"/>
      <c r="I55" s="129"/>
      <c r="J55" s="95"/>
      <c r="K55" s="95"/>
      <c r="L55" s="96"/>
      <c r="M55" s="95"/>
      <c r="N55" s="96"/>
      <c r="O55" s="169"/>
      <c r="P55" s="96"/>
    </row>
    <row r="56" spans="1:16" ht="18.75" customHeight="1">
      <c r="A56" s="173"/>
      <c r="B56" s="174"/>
      <c r="C56" s="94"/>
      <c r="D56" s="95"/>
      <c r="E56" s="272"/>
      <c r="F56" s="96"/>
      <c r="G56" s="267"/>
      <c r="H56" s="174"/>
      <c r="I56" s="94"/>
      <c r="J56" s="95"/>
      <c r="K56" s="272"/>
      <c r="L56" s="96"/>
      <c r="M56" s="95"/>
      <c r="N56" s="96"/>
      <c r="O56" s="169"/>
      <c r="P56" s="96"/>
    </row>
    <row r="57" spans="1:16" ht="18.75" customHeight="1">
      <c r="A57" s="173"/>
      <c r="B57" s="174"/>
      <c r="C57" s="94"/>
      <c r="D57" s="95"/>
      <c r="E57" s="95"/>
      <c r="F57" s="102"/>
      <c r="G57" s="267"/>
      <c r="H57" s="171"/>
      <c r="I57" s="129"/>
      <c r="J57" s="95"/>
      <c r="K57" s="95"/>
      <c r="L57" s="102"/>
      <c r="M57" s="95"/>
      <c r="N57" s="96"/>
      <c r="O57" s="169"/>
      <c r="P57" s="96"/>
    </row>
    <row r="58" spans="1:16" ht="18.75" customHeight="1">
      <c r="A58" s="173"/>
      <c r="B58" s="174"/>
      <c r="C58" s="94"/>
      <c r="D58" s="95"/>
      <c r="E58" s="272"/>
      <c r="F58" s="96"/>
      <c r="G58" s="267"/>
      <c r="H58" s="174"/>
      <c r="I58" s="94"/>
      <c r="J58" s="95"/>
      <c r="K58" s="272"/>
      <c r="L58" s="96"/>
      <c r="M58" s="95"/>
      <c r="N58" s="96"/>
      <c r="O58" s="169"/>
      <c r="P58" s="96"/>
    </row>
    <row r="59" spans="1:16" ht="18.75" customHeight="1">
      <c r="A59" s="173"/>
      <c r="B59" s="174"/>
      <c r="C59" s="94"/>
      <c r="D59" s="95"/>
      <c r="E59" s="272"/>
      <c r="F59" s="96"/>
      <c r="G59" s="267"/>
      <c r="H59" s="174"/>
      <c r="I59" s="94"/>
      <c r="J59" s="95"/>
      <c r="K59" s="272"/>
      <c r="L59" s="96"/>
      <c r="M59" s="95"/>
      <c r="N59" s="96"/>
      <c r="O59" s="169"/>
      <c r="P59" s="96"/>
    </row>
    <row r="60" spans="1:16" ht="18.75" customHeight="1">
      <c r="A60" s="173"/>
      <c r="B60" s="174"/>
      <c r="C60" s="94"/>
      <c r="D60" s="95"/>
      <c r="E60" s="272"/>
      <c r="F60" s="96"/>
      <c r="G60" s="267"/>
      <c r="H60" s="174"/>
      <c r="I60" s="94"/>
      <c r="J60" s="95"/>
      <c r="K60" s="272"/>
      <c r="L60" s="96"/>
      <c r="M60" s="95"/>
      <c r="N60" s="96"/>
      <c r="O60" s="169"/>
      <c r="P60" s="96"/>
    </row>
    <row r="61" spans="1:16" ht="18.75" customHeight="1">
      <c r="A61" s="173"/>
      <c r="B61" s="174"/>
      <c r="C61" s="94"/>
      <c r="D61" s="95"/>
      <c r="E61" s="272"/>
      <c r="F61" s="96"/>
      <c r="G61" s="267"/>
      <c r="H61" s="174"/>
      <c r="I61" s="94"/>
      <c r="J61" s="95"/>
      <c r="K61" s="272"/>
      <c r="L61" s="96"/>
      <c r="M61" s="95"/>
      <c r="N61" s="130"/>
      <c r="O61" s="169"/>
      <c r="P61" s="96"/>
    </row>
    <row r="62" spans="1:16" ht="18.75" customHeight="1">
      <c r="A62" s="173"/>
      <c r="B62" s="174"/>
      <c r="C62" s="94"/>
      <c r="D62" s="95"/>
      <c r="E62" s="272"/>
      <c r="F62" s="96"/>
      <c r="G62" s="267"/>
      <c r="H62" s="174"/>
      <c r="I62" s="94"/>
      <c r="J62" s="95"/>
      <c r="K62" s="272"/>
      <c r="L62" s="96"/>
      <c r="M62" s="95"/>
      <c r="N62" s="96"/>
      <c r="O62" s="169"/>
      <c r="P62" s="96"/>
    </row>
    <row r="63" spans="1:16" ht="18.75" customHeight="1">
      <c r="A63" s="173"/>
      <c r="B63" s="174"/>
      <c r="C63" s="94"/>
      <c r="D63" s="95"/>
      <c r="E63" s="272"/>
      <c r="F63" s="96"/>
      <c r="G63" s="267"/>
      <c r="H63" s="174"/>
      <c r="I63" s="94"/>
      <c r="J63" s="95"/>
      <c r="K63" s="273"/>
      <c r="L63" s="96"/>
      <c r="M63" s="95"/>
      <c r="N63" s="96"/>
      <c r="O63" s="169"/>
      <c r="P63" s="96"/>
    </row>
    <row r="64" spans="1:16" ht="18.75" customHeight="1">
      <c r="A64" s="173"/>
      <c r="B64" s="174"/>
      <c r="C64" s="94"/>
      <c r="D64" s="95"/>
      <c r="E64" s="272"/>
      <c r="F64" s="96"/>
      <c r="G64" s="267"/>
      <c r="H64" s="174"/>
      <c r="I64" s="94"/>
      <c r="J64" s="95"/>
      <c r="K64" s="272"/>
      <c r="L64" s="96"/>
      <c r="M64" s="95"/>
      <c r="N64" s="96"/>
      <c r="O64" s="169"/>
      <c r="P64" s="96"/>
    </row>
    <row r="65" spans="1:16" ht="18.75" customHeight="1">
      <c r="A65" s="173"/>
      <c r="B65" s="174"/>
      <c r="C65" s="94"/>
      <c r="D65" s="95"/>
      <c r="E65" s="272"/>
      <c r="F65" s="96"/>
      <c r="G65" s="267"/>
      <c r="H65" s="174"/>
      <c r="I65" s="94"/>
      <c r="J65" s="95"/>
      <c r="K65" s="272"/>
      <c r="L65" s="96"/>
      <c r="M65" s="95"/>
      <c r="N65" s="96"/>
      <c r="O65" s="169"/>
      <c r="P65" s="96"/>
    </row>
    <row r="66" spans="1:16" ht="18.75" customHeight="1">
      <c r="A66" s="173"/>
      <c r="B66" s="174"/>
      <c r="C66" s="94"/>
      <c r="D66" s="95"/>
      <c r="E66" s="272"/>
      <c r="F66" s="96"/>
      <c r="G66" s="267"/>
      <c r="H66" s="174"/>
      <c r="I66" s="94"/>
      <c r="J66" s="95"/>
      <c r="K66" s="274"/>
      <c r="L66" s="96"/>
      <c r="M66" s="95"/>
      <c r="N66" s="96"/>
      <c r="O66" s="169"/>
      <c r="P66" s="96"/>
    </row>
    <row r="67" spans="1:16" ht="18.75" customHeight="1">
      <c r="A67" s="173"/>
      <c r="B67" s="174"/>
      <c r="C67" s="94"/>
      <c r="D67" s="95"/>
      <c r="E67" s="272"/>
      <c r="F67" s="96"/>
      <c r="G67" s="267"/>
      <c r="H67" s="174"/>
      <c r="I67" s="94"/>
      <c r="J67" s="95"/>
      <c r="K67" s="272"/>
      <c r="L67" s="96"/>
      <c r="M67" s="95"/>
      <c r="N67" s="96"/>
      <c r="O67" s="169"/>
      <c r="P67" s="96"/>
    </row>
    <row r="68" spans="1:16" ht="19.5" customHeight="1">
      <c r="A68" s="173"/>
      <c r="B68" s="174"/>
      <c r="C68" s="94"/>
      <c r="D68" s="95"/>
      <c r="E68" s="272"/>
      <c r="F68" s="96"/>
      <c r="G68" s="267"/>
      <c r="H68" s="174"/>
      <c r="I68" s="94"/>
      <c r="J68" s="95"/>
      <c r="K68" s="272"/>
      <c r="L68" s="96"/>
      <c r="M68" s="95"/>
      <c r="N68" s="96"/>
      <c r="O68" s="169"/>
      <c r="P68" s="96"/>
    </row>
    <row r="69" spans="1:16" ht="19.5" customHeight="1">
      <c r="A69" s="173"/>
      <c r="B69" s="174"/>
      <c r="C69" s="94"/>
      <c r="D69" s="95"/>
      <c r="E69" s="272"/>
      <c r="F69" s="96"/>
      <c r="G69" s="267"/>
      <c r="H69" s="174"/>
      <c r="I69" s="94"/>
      <c r="J69" s="95"/>
      <c r="K69" s="272"/>
      <c r="L69" s="96"/>
      <c r="M69" s="95"/>
      <c r="N69" s="96"/>
      <c r="O69" s="169"/>
      <c r="P69" s="96"/>
    </row>
    <row r="70" spans="1:16" ht="19.5" customHeight="1">
      <c r="A70" s="173"/>
      <c r="B70" s="174"/>
      <c r="C70" s="94"/>
      <c r="D70" s="95"/>
      <c r="E70" s="272"/>
      <c r="F70" s="96"/>
      <c r="G70" s="267"/>
      <c r="H70" s="174"/>
      <c r="I70" s="94"/>
      <c r="J70" s="95"/>
      <c r="K70" s="272"/>
      <c r="L70" s="96"/>
      <c r="M70" s="95"/>
      <c r="N70" s="96"/>
      <c r="O70" s="169"/>
      <c r="P70" s="96"/>
    </row>
    <row r="71" spans="1:16" ht="19.5" customHeight="1">
      <c r="A71" s="173"/>
      <c r="B71" s="174"/>
      <c r="C71" s="94"/>
      <c r="D71" s="95"/>
      <c r="E71" s="272"/>
      <c r="F71" s="96"/>
      <c r="G71" s="267"/>
      <c r="H71" s="174"/>
      <c r="I71" s="94"/>
      <c r="J71" s="95"/>
      <c r="K71" s="272"/>
      <c r="L71" s="96"/>
      <c r="M71" s="95"/>
      <c r="N71" s="96"/>
      <c r="O71" s="169"/>
      <c r="P71" s="96"/>
    </row>
    <row r="72" spans="1:16" ht="19.5" customHeight="1">
      <c r="A72" s="173"/>
      <c r="B72" s="174"/>
      <c r="C72" s="94"/>
      <c r="D72" s="95"/>
      <c r="E72" s="95"/>
      <c r="F72" s="102"/>
      <c r="G72" s="267"/>
      <c r="H72" s="171"/>
      <c r="I72" s="129"/>
      <c r="J72" s="95"/>
      <c r="K72" s="95"/>
      <c r="L72" s="96"/>
      <c r="M72" s="95"/>
      <c r="N72" s="96"/>
      <c r="O72" s="169"/>
      <c r="P72" s="96"/>
    </row>
    <row r="73" spans="1:16" ht="19.5" customHeight="1">
      <c r="A73" s="173"/>
      <c r="B73" s="174"/>
      <c r="C73" s="94"/>
      <c r="D73" s="95"/>
      <c r="E73" s="272"/>
      <c r="F73" s="96"/>
      <c r="G73" s="267"/>
      <c r="H73" s="174"/>
      <c r="I73" s="94"/>
      <c r="J73" s="95"/>
      <c r="K73" s="272"/>
      <c r="L73" s="96"/>
      <c r="M73" s="95"/>
      <c r="N73" s="96"/>
      <c r="O73" s="169"/>
      <c r="P73" s="96"/>
    </row>
    <row r="74" spans="1:16" ht="19.5" customHeight="1">
      <c r="A74" s="173"/>
      <c r="B74" s="174"/>
      <c r="C74" s="94"/>
      <c r="D74" s="95"/>
      <c r="E74" s="272"/>
      <c r="F74" s="96"/>
      <c r="G74" s="267"/>
      <c r="H74" s="174"/>
      <c r="I74" s="94"/>
      <c r="J74" s="95"/>
      <c r="K74" s="272"/>
      <c r="L74" s="96"/>
      <c r="M74" s="95"/>
      <c r="N74" s="96"/>
      <c r="O74" s="169"/>
      <c r="P74" s="96"/>
    </row>
    <row r="75" spans="1:16" ht="19.5" customHeight="1">
      <c r="A75" s="173"/>
      <c r="B75" s="174"/>
      <c r="C75" s="94"/>
      <c r="D75" s="95"/>
      <c r="E75" s="272"/>
      <c r="F75" s="96"/>
      <c r="G75" s="267"/>
      <c r="H75" s="174"/>
      <c r="I75" s="94"/>
      <c r="J75" s="95"/>
      <c r="K75" s="272"/>
      <c r="L75" s="96"/>
      <c r="M75" s="95"/>
      <c r="N75" s="96"/>
      <c r="O75" s="169"/>
      <c r="P75" s="96"/>
    </row>
    <row r="76" spans="1:16" ht="19.5" customHeight="1">
      <c r="A76" s="173"/>
      <c r="B76" s="174"/>
      <c r="C76" s="94"/>
      <c r="D76" s="95"/>
      <c r="E76" s="272"/>
      <c r="F76" s="96"/>
      <c r="G76" s="267"/>
      <c r="H76" s="174"/>
      <c r="I76" s="94"/>
      <c r="J76" s="95"/>
      <c r="K76" s="272"/>
      <c r="L76" s="96"/>
      <c r="M76" s="95"/>
      <c r="N76" s="96"/>
      <c r="O76" s="169"/>
      <c r="P76" s="96"/>
    </row>
    <row r="77" spans="1:16" ht="19.5" customHeight="1">
      <c r="A77" s="173"/>
      <c r="B77" s="174"/>
      <c r="C77" s="94"/>
      <c r="D77" s="95"/>
      <c r="E77" s="272"/>
      <c r="F77" s="96"/>
      <c r="G77" s="267"/>
      <c r="H77" s="174"/>
      <c r="I77" s="94"/>
      <c r="J77" s="95"/>
      <c r="K77" s="272"/>
      <c r="L77" s="96"/>
      <c r="M77" s="95"/>
      <c r="N77" s="130"/>
      <c r="O77" s="169"/>
      <c r="P77" s="96"/>
    </row>
    <row r="78" spans="1:16" ht="19.5" customHeight="1">
      <c r="A78" s="173"/>
      <c r="B78" s="174"/>
      <c r="C78" s="94"/>
      <c r="D78" s="95"/>
      <c r="E78" s="272"/>
      <c r="F78" s="96"/>
      <c r="G78" s="267"/>
      <c r="H78" s="174"/>
      <c r="I78" s="94"/>
      <c r="J78" s="95"/>
      <c r="K78" s="272"/>
      <c r="L78" s="96"/>
      <c r="M78" s="95"/>
      <c r="N78" s="96"/>
      <c r="O78" s="169"/>
      <c r="P78" s="96"/>
    </row>
    <row r="79" spans="1:16" ht="19.5" customHeight="1">
      <c r="A79" s="173"/>
      <c r="B79" s="174"/>
      <c r="C79" s="94"/>
      <c r="D79" s="95"/>
      <c r="E79" s="272"/>
      <c r="F79" s="96"/>
      <c r="G79" s="267"/>
      <c r="H79" s="174"/>
      <c r="I79" s="94"/>
      <c r="J79" s="95"/>
      <c r="K79" s="273"/>
      <c r="L79" s="96"/>
      <c r="M79" s="95"/>
      <c r="N79" s="96"/>
      <c r="O79" s="169"/>
      <c r="P79" s="96"/>
    </row>
    <row r="80" spans="1:16" ht="19.5" customHeight="1">
      <c r="A80" s="173"/>
      <c r="B80" s="174"/>
      <c r="C80" s="94"/>
      <c r="D80" s="95"/>
      <c r="E80" s="272"/>
      <c r="F80" s="96"/>
      <c r="G80" s="267"/>
      <c r="H80" s="174"/>
      <c r="I80" s="94"/>
      <c r="J80" s="95"/>
      <c r="K80" s="272"/>
      <c r="L80" s="96"/>
      <c r="M80" s="95"/>
      <c r="N80" s="96"/>
      <c r="O80" s="169"/>
      <c r="P80" s="96"/>
    </row>
    <row r="81" spans="1:16" ht="19.5" customHeight="1">
      <c r="A81" s="173"/>
      <c r="B81" s="174"/>
      <c r="C81" s="94"/>
      <c r="D81" s="95"/>
      <c r="E81" s="272"/>
      <c r="F81" s="96"/>
      <c r="G81" s="267"/>
      <c r="H81" s="174"/>
      <c r="I81" s="94"/>
      <c r="J81" s="95"/>
      <c r="K81" s="272"/>
      <c r="L81" s="96"/>
      <c r="M81" s="95"/>
      <c r="N81" s="96"/>
      <c r="O81" s="169"/>
      <c r="P81" s="96"/>
    </row>
    <row r="82" spans="1:16" ht="19.5" customHeight="1">
      <c r="A82" s="173"/>
      <c r="B82" s="174"/>
      <c r="C82" s="94"/>
      <c r="D82" s="95"/>
      <c r="E82" s="272"/>
      <c r="F82" s="96"/>
      <c r="G82" s="267"/>
      <c r="H82" s="174"/>
      <c r="I82" s="94"/>
      <c r="J82" s="95"/>
      <c r="K82" s="274"/>
      <c r="L82" s="96"/>
      <c r="M82" s="95"/>
      <c r="N82" s="96"/>
      <c r="O82" s="169"/>
      <c r="P82" s="96"/>
    </row>
    <row r="83" spans="1:16" ht="19.5" customHeight="1">
      <c r="A83" s="173"/>
      <c r="B83" s="174"/>
      <c r="C83" s="94"/>
      <c r="D83" s="95"/>
      <c r="E83" s="272"/>
      <c r="F83" s="96"/>
      <c r="G83" s="267"/>
      <c r="H83" s="174"/>
      <c r="I83" s="94"/>
      <c r="J83" s="95"/>
      <c r="K83" s="272"/>
      <c r="L83" s="96"/>
      <c r="M83" s="95"/>
      <c r="N83" s="96"/>
      <c r="O83" s="169"/>
      <c r="P83" s="96"/>
    </row>
    <row r="84" spans="1:16" ht="19.5" customHeight="1">
      <c r="A84" s="173"/>
      <c r="B84" s="174"/>
      <c r="C84" s="94"/>
      <c r="D84" s="95"/>
      <c r="E84" s="272"/>
      <c r="F84" s="96"/>
      <c r="G84" s="267"/>
      <c r="H84" s="174"/>
      <c r="I84" s="94"/>
      <c r="J84" s="95"/>
      <c r="K84" s="272"/>
      <c r="L84" s="96"/>
      <c r="M84" s="95"/>
      <c r="N84" s="96"/>
      <c r="O84" s="169"/>
      <c r="P84" s="96"/>
    </row>
    <row r="85" spans="1:16" ht="19.5" customHeight="1">
      <c r="A85" s="173"/>
      <c r="B85" s="174"/>
      <c r="C85" s="94"/>
      <c r="D85" s="95"/>
      <c r="E85" s="272"/>
      <c r="F85" s="96"/>
      <c r="G85" s="267"/>
      <c r="H85" s="174"/>
      <c r="I85" s="94"/>
      <c r="J85" s="95"/>
      <c r="K85" s="272"/>
      <c r="L85" s="96"/>
      <c r="M85" s="95"/>
      <c r="N85" s="96"/>
      <c r="O85" s="169"/>
      <c r="P85" s="96"/>
    </row>
    <row r="86" spans="1:16" ht="19.5" customHeight="1">
      <c r="A86" s="173"/>
      <c r="B86" s="174"/>
      <c r="C86" s="94"/>
      <c r="D86" s="95"/>
      <c r="E86" s="272"/>
      <c r="F86" s="96"/>
      <c r="G86" s="267"/>
      <c r="H86" s="174"/>
      <c r="I86" s="94"/>
      <c r="J86" s="95"/>
      <c r="K86" s="272"/>
      <c r="L86" s="96"/>
      <c r="M86" s="95"/>
      <c r="N86" s="96"/>
      <c r="O86" s="169"/>
      <c r="P86" s="96"/>
    </row>
    <row r="87" spans="1:16" ht="19.5" customHeight="1" thickBot="1">
      <c r="A87" s="173"/>
      <c r="B87" s="175"/>
      <c r="C87" s="138"/>
      <c r="D87" s="172"/>
      <c r="E87" s="275"/>
      <c r="F87" s="276"/>
      <c r="G87" s="268"/>
      <c r="H87" s="175"/>
      <c r="I87" s="138"/>
      <c r="J87" s="172"/>
      <c r="K87" s="275"/>
      <c r="L87" s="276"/>
      <c r="M87" s="95"/>
      <c r="N87" s="96"/>
      <c r="O87" s="169"/>
      <c r="P87" s="96"/>
    </row>
  </sheetData>
  <sheetProtection/>
  <mergeCells count="4">
    <mergeCell ref="A5:B5"/>
    <mergeCell ref="B6:F6"/>
    <mergeCell ref="H6:L6"/>
    <mergeCell ref="M6:P6"/>
  </mergeCells>
  <conditionalFormatting sqref="E8">
    <cfRule type="expression" priority="6" dxfId="5" stopIfTrue="1">
      <formula>AND(ROUNDDOWN(($A$4-E8)/365.25,0)&lt;=13,G8&lt;&gt;"OK")</formula>
    </cfRule>
    <cfRule type="expression" priority="7" dxfId="4" stopIfTrue="1">
      <formula>AND(ROUNDDOWN(($A$4-E8)/365.25,0)&lt;=14,G8&lt;&gt;"OK")</formula>
    </cfRule>
    <cfRule type="expression" priority="8" dxfId="3" stopIfTrue="1">
      <formula>AND(ROUNDDOWN(($A$4-E8)/365.25,0)&lt;=17,G8&lt;&gt;"OK")</formula>
    </cfRule>
  </conditionalFormatting>
  <conditionalFormatting sqref="B8:D8">
    <cfRule type="expression" priority="5" dxfId="2" stopIfTrue="1">
      <formula>#REF!&gt;=1</formula>
    </cfRule>
  </conditionalFormatting>
  <conditionalFormatting sqref="E8">
    <cfRule type="expression" priority="2" dxfId="5" stopIfTrue="1">
      <formula>AND(ROUNDDOWN(($A$4-E8)/365.25,0)&lt;=13,G8&lt;&gt;"OK")</formula>
    </cfRule>
    <cfRule type="expression" priority="3" dxfId="4" stopIfTrue="1">
      <formula>AND(ROUNDDOWN(($A$4-E8)/365.25,0)&lt;=14,G8&lt;&gt;"OK")</formula>
    </cfRule>
    <cfRule type="expression" priority="4" dxfId="3" stopIfTrue="1">
      <formula>AND(ROUNDDOWN(($A$4-E8)/365.25,0)&lt;=17,G8&lt;&gt;"OK")</formula>
    </cfRule>
  </conditionalFormatting>
  <conditionalFormatting sqref="B8:D8">
    <cfRule type="expression" priority="1" dxfId="2" stopIfTrue="1">
      <formula>#REF!&gt;=1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6.25">
      <c r="A1" s="492" t="str">
        <f>Altalanos!$A$6</f>
        <v>Budapest szenior</v>
      </c>
      <c r="B1" s="492"/>
      <c r="C1" s="492"/>
      <c r="D1" s="492"/>
      <c r="E1" s="492"/>
      <c r="F1" s="492"/>
      <c r="G1" s="176"/>
      <c r="H1" s="179" t="s">
        <v>46</v>
      </c>
      <c r="I1" s="177"/>
      <c r="J1" s="178"/>
      <c r="L1" s="180"/>
      <c r="M1" s="204"/>
      <c r="N1" s="206"/>
      <c r="O1" s="206" t="s">
        <v>5</v>
      </c>
      <c r="P1" s="206"/>
      <c r="Q1" s="207"/>
      <c r="R1" s="206"/>
      <c r="S1" s="208"/>
    </row>
    <row r="2" spans="1:19" ht="12.75">
      <c r="A2" s="181" t="s">
        <v>31</v>
      </c>
      <c r="B2" s="182"/>
      <c r="C2" s="182"/>
      <c r="D2" s="182"/>
      <c r="E2" s="277" t="str">
        <f>Altalanos!$C$8</f>
        <v>Vp130+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2"/>
      <c r="O3" s="211"/>
      <c r="P3" s="212"/>
      <c r="Q3" s="255" t="s">
        <v>58</v>
      </c>
      <c r="R3" s="256" t="s">
        <v>64</v>
      </c>
      <c r="S3" s="254"/>
    </row>
    <row r="4" spans="1:19" ht="13.5" thickBot="1">
      <c r="A4" s="493" t="str">
        <f>Altalanos!$A$10</f>
        <v>2020.07.10-12.</v>
      </c>
      <c r="B4" s="493"/>
      <c r="C4" s="493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Q4" s="257" t="s">
        <v>65</v>
      </c>
      <c r="R4" s="258" t="s">
        <v>60</v>
      </c>
      <c r="S4" s="254"/>
    </row>
    <row r="5" spans="1:19" ht="12.75">
      <c r="A5" s="34"/>
      <c r="B5" s="34" t="s">
        <v>30</v>
      </c>
      <c r="C5" s="201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6" t="s">
        <v>54</v>
      </c>
      <c r="L5" s="246" t="s">
        <v>55</v>
      </c>
      <c r="M5" s="246"/>
      <c r="N5" s="208"/>
      <c r="O5" s="208"/>
      <c r="P5" s="208"/>
      <c r="Q5" s="259" t="s">
        <v>66</v>
      </c>
      <c r="R5" s="260" t="s">
        <v>62</v>
      </c>
      <c r="S5" s="254"/>
    </row>
    <row r="6" spans="1:19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253"/>
      <c r="L6" s="253"/>
      <c r="M6" s="253"/>
      <c r="N6" s="208"/>
      <c r="O6" s="208"/>
      <c r="P6" s="208"/>
      <c r="Q6" s="208"/>
      <c r="R6" s="208"/>
      <c r="S6" s="208"/>
    </row>
    <row r="7" spans="1:19" ht="12.75">
      <c r="A7" s="192"/>
      <c r="B7" s="192"/>
      <c r="C7" s="202">
        <f>IF($B8="","",VLOOKUP($B8,'Vp130+elő'!$A$7:$P$22,5))</f>
        <v>0</v>
      </c>
      <c r="D7" s="490"/>
      <c r="E7" s="200" t="str">
        <f>UPPER(IF($B8="","",VLOOKUP($B8,'Vp130+elő'!$A$7:$P$22,2)))</f>
        <v>KISS</v>
      </c>
      <c r="F7" s="203"/>
      <c r="G7" s="200" t="str">
        <f>IF($B8="","",VLOOKUP($B8,'Vp130+elő'!$A$7:$P$22,3))</f>
        <v>Ágnes</v>
      </c>
      <c r="H7" s="203"/>
      <c r="I7" s="200">
        <f>IF($B8="","",VLOOKUP($B8,'Vp130+elő'!$A$7:$P$22,4))</f>
        <v>0</v>
      </c>
      <c r="J7" s="192"/>
      <c r="K7" s="192"/>
      <c r="L7" s="503">
        <v>200</v>
      </c>
      <c r="M7" s="192"/>
      <c r="N7" s="208"/>
      <c r="O7" s="208"/>
      <c r="P7" s="208"/>
      <c r="Q7" s="208"/>
      <c r="R7" s="208"/>
      <c r="S7" s="208"/>
    </row>
    <row r="8" spans="1:19" ht="12.75">
      <c r="A8" s="216" t="s">
        <v>50</v>
      </c>
      <c r="B8" s="247">
        <v>1</v>
      </c>
      <c r="C8" s="202">
        <f>IF($B8="","",VLOOKUP($B8,'Vp130+elő'!$A$7:$P$22,11))</f>
        <v>0</v>
      </c>
      <c r="D8" s="491"/>
      <c r="E8" s="200" t="str">
        <f>UPPER(IF($B8="","",VLOOKUP($B8,'Vp130+elő'!$A$7:$P$22,8)))</f>
        <v>POHLY</v>
      </c>
      <c r="F8" s="203"/>
      <c r="G8" s="200" t="str">
        <f>IF($B8="","",VLOOKUP($B8,'Vp130+elő'!$A$7:$P$22,9))</f>
        <v>Ferenc</v>
      </c>
      <c r="H8" s="203"/>
      <c r="I8" s="200">
        <f>IF($B8="","",VLOOKUP($B8,'Vp130+elő'!$A$7:$P$22,10))</f>
        <v>0</v>
      </c>
      <c r="J8" s="192"/>
      <c r="K8" s="501" t="s">
        <v>230</v>
      </c>
      <c r="L8" s="504">
        <v>200</v>
      </c>
      <c r="M8" s="234"/>
      <c r="N8" s="208"/>
      <c r="O8" s="208"/>
      <c r="P8" s="208"/>
      <c r="Q8" s="208"/>
      <c r="R8" s="208"/>
      <c r="S8" s="208"/>
    </row>
    <row r="9" spans="1:19" ht="12.75">
      <c r="A9" s="216"/>
      <c r="B9" s="248"/>
      <c r="C9" s="250"/>
      <c r="D9" s="250"/>
      <c r="E9" s="251"/>
      <c r="F9" s="252"/>
      <c r="G9" s="251"/>
      <c r="H9" s="252"/>
      <c r="I9" s="251"/>
      <c r="J9" s="192"/>
      <c r="K9" s="507"/>
      <c r="L9" s="505"/>
      <c r="M9" s="234"/>
      <c r="N9" s="208"/>
      <c r="O9" s="208"/>
      <c r="P9" s="208"/>
      <c r="Q9" s="208"/>
      <c r="R9" s="208"/>
      <c r="S9" s="208"/>
    </row>
    <row r="10" spans="1:19" ht="12.75">
      <c r="A10" s="216"/>
      <c r="B10" s="248"/>
      <c r="C10" s="202">
        <f>IF($B11="","",VLOOKUP($B11,'Vp130+elő'!$A$7:$P$22,5))</f>
        <v>0</v>
      </c>
      <c r="D10" s="490"/>
      <c r="E10" s="200" t="str">
        <f>UPPER(IF($B11="","",VLOOKUP($B11,'Vp130+elő'!$A$7:$P$22,2)))</f>
        <v>BARSI</v>
      </c>
      <c r="F10" s="203"/>
      <c r="G10" s="200" t="str">
        <f>IF($B11="","",VLOOKUP($B11,'Vp130+elő'!$A$7:$P$22,3))</f>
        <v>Tünde</v>
      </c>
      <c r="H10" s="203"/>
      <c r="I10" s="200">
        <f>IF($B11="","",VLOOKUP($B11,'Vp130+elő'!$A$7:$P$22,4))</f>
        <v>0</v>
      </c>
      <c r="J10" s="192"/>
      <c r="K10" s="126"/>
      <c r="L10" s="503"/>
      <c r="M10" s="234"/>
      <c r="N10" s="208"/>
      <c r="O10" s="208"/>
      <c r="P10" s="208"/>
      <c r="Q10" s="208"/>
      <c r="R10" s="208"/>
      <c r="S10" s="208"/>
    </row>
    <row r="11" spans="1:19" ht="12.75">
      <c r="A11" s="216" t="s">
        <v>51</v>
      </c>
      <c r="B11" s="247">
        <v>2</v>
      </c>
      <c r="C11" s="202">
        <f>IF($B11="","",VLOOKUP($B11,'Vp130+elő'!$A$7:$P$22,11))</f>
        <v>0</v>
      </c>
      <c r="D11" s="491"/>
      <c r="E11" s="200" t="str">
        <f>UPPER(IF($B11="","",VLOOKUP($B11,'Vp130+elő'!$A$7:$P$22,8)))</f>
        <v>KAMERDA</v>
      </c>
      <c r="F11" s="203"/>
      <c r="G11" s="200" t="str">
        <f>IF($B11="","",VLOOKUP($B11,'Vp130+elő'!$A$7:$P$22,9))</f>
        <v>Karcsi</v>
      </c>
      <c r="H11" s="203"/>
      <c r="I11" s="200">
        <f>IF($B11="","",VLOOKUP($B11,'Vp130+elő'!$A$7:$P$22,10))</f>
        <v>0</v>
      </c>
      <c r="J11" s="192"/>
      <c r="K11" s="506"/>
      <c r="L11" s="504"/>
      <c r="M11" s="234"/>
      <c r="N11" s="208"/>
      <c r="O11" s="208"/>
      <c r="P11" s="208"/>
      <c r="Q11" s="208"/>
      <c r="R11" s="208"/>
      <c r="S11" s="208"/>
    </row>
    <row r="12" spans="1:19" ht="12.75">
      <c r="A12" s="216"/>
      <c r="B12" s="248"/>
      <c r="C12" s="250"/>
      <c r="D12" s="250"/>
      <c r="E12" s="251"/>
      <c r="F12" s="252"/>
      <c r="G12" s="251"/>
      <c r="H12" s="252"/>
      <c r="I12" s="251"/>
      <c r="J12" s="192"/>
      <c r="K12" s="507"/>
      <c r="L12" s="505"/>
      <c r="M12" s="234"/>
      <c r="N12" s="208"/>
      <c r="O12" s="208"/>
      <c r="P12" s="208"/>
      <c r="Q12" s="208"/>
      <c r="R12" s="208"/>
      <c r="S12" s="208"/>
    </row>
    <row r="13" spans="1:19" ht="12.75">
      <c r="A13" s="216"/>
      <c r="B13" s="248"/>
      <c r="C13" s="202" t="str">
        <f>IF($B14="","",VLOOKUP($B14,'Vp130+elő'!$A$7:$P$22,5))</f>
        <v>580820</v>
      </c>
      <c r="D13" s="490"/>
      <c r="E13" s="200" t="str">
        <f>UPPER(IF($B14="","",VLOOKUP($B14,'Vp130+elő'!$A$7:$P$22,2)))</f>
        <v>BOGÁR SZABÓ</v>
      </c>
      <c r="F13" s="203"/>
      <c r="G13" s="200" t="str">
        <f>IF($B14="","",VLOOKUP($B14,'Vp130+elő'!$A$7:$P$22,3))</f>
        <v>Éva</v>
      </c>
      <c r="H13" s="203"/>
      <c r="I13" s="200">
        <f>IF($B14="","",VLOOKUP($B14,'Vp130+elő'!$A$7:$P$22,4))</f>
        <v>0</v>
      </c>
      <c r="J13" s="192"/>
      <c r="K13" s="126"/>
      <c r="L13" s="503">
        <v>140</v>
      </c>
      <c r="M13" s="234"/>
      <c r="N13" s="208"/>
      <c r="O13" s="208"/>
      <c r="P13" s="208"/>
      <c r="Q13" s="208"/>
      <c r="R13" s="208"/>
      <c r="S13" s="208"/>
    </row>
    <row r="14" spans="1:19" ht="12.75">
      <c r="A14" s="216" t="s">
        <v>52</v>
      </c>
      <c r="B14" s="247">
        <v>3</v>
      </c>
      <c r="C14" s="202">
        <f>IF($B14="","",VLOOKUP($B14,'Vp130+elő'!$A$7:$P$22,11))</f>
        <v>0</v>
      </c>
      <c r="D14" s="491"/>
      <c r="E14" s="200" t="str">
        <f>UPPER(IF($B14="","",VLOOKUP($B14,'Vp130+elő'!$A$7:$P$22,8)))</f>
        <v>BOGÁR </v>
      </c>
      <c r="F14" s="203"/>
      <c r="G14" s="200" t="str">
        <f>IF($B14="","",VLOOKUP($B14,'Vp130+elő'!$A$7:$P$22,9))</f>
        <v>István</v>
      </c>
      <c r="H14" s="203"/>
      <c r="I14" s="200">
        <f>IF($B14="","",VLOOKUP($B14,'Vp130+elő'!$A$7:$P$22,10))</f>
        <v>0</v>
      </c>
      <c r="J14" s="192"/>
      <c r="K14" s="501" t="s">
        <v>231</v>
      </c>
      <c r="L14" s="504">
        <v>140</v>
      </c>
      <c r="M14" s="234"/>
      <c r="N14" s="208"/>
      <c r="O14" s="208"/>
      <c r="P14" s="208"/>
      <c r="Q14" s="208"/>
      <c r="R14" s="208"/>
      <c r="S14" s="208"/>
    </row>
    <row r="15" spans="1:13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3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</row>
    <row r="17" spans="1:13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2.75">
      <c r="A19" s="192"/>
      <c r="B19" s="282"/>
      <c r="C19" s="282"/>
      <c r="D19" s="282"/>
      <c r="E19" s="282"/>
      <c r="F19" s="282"/>
      <c r="G19" s="282"/>
      <c r="H19" s="282"/>
      <c r="I19" s="282"/>
      <c r="J19" s="282"/>
      <c r="K19" s="192"/>
      <c r="L19" s="192"/>
      <c r="M19" s="192"/>
    </row>
    <row r="20" spans="1:13" ht="12.75">
      <c r="A20" s="192"/>
      <c r="B20" s="282"/>
      <c r="C20" s="282"/>
      <c r="D20" s="282"/>
      <c r="E20" s="282"/>
      <c r="F20" s="282"/>
      <c r="G20" s="282"/>
      <c r="H20" s="282"/>
      <c r="I20" s="282"/>
      <c r="J20" s="282"/>
      <c r="K20" s="192"/>
      <c r="L20" s="192"/>
      <c r="M20" s="192"/>
    </row>
    <row r="21" spans="1:13" ht="18.75" customHeight="1">
      <c r="A21" s="192"/>
      <c r="B21" s="499"/>
      <c r="C21" s="499"/>
      <c r="D21" s="489" t="str">
        <f>CONCATENATE(E7,"/",E8)</f>
        <v>KISS/POHLY</v>
      </c>
      <c r="E21" s="489"/>
      <c r="F21" s="489" t="str">
        <f>CONCATENATE(E10,"/",E11)</f>
        <v>BARSI/KAMERDA</v>
      </c>
      <c r="G21" s="489"/>
      <c r="H21" s="489" t="str">
        <f>CONCATENATE(E13,"/",E14)</f>
        <v>BOGÁR SZABÓ/BOGÁR </v>
      </c>
      <c r="I21" s="489"/>
      <c r="J21" s="282"/>
      <c r="K21" s="192"/>
      <c r="L21" s="192"/>
      <c r="M21" s="192"/>
    </row>
    <row r="22" spans="1:13" ht="18.75" customHeight="1">
      <c r="A22" s="249" t="s">
        <v>50</v>
      </c>
      <c r="B22" s="498" t="str">
        <f>CONCATENATE(E7,"/",E8)</f>
        <v>KISS/POHLY</v>
      </c>
      <c r="C22" s="498"/>
      <c r="D22" s="485"/>
      <c r="E22" s="485"/>
      <c r="F22" s="486" t="s">
        <v>169</v>
      </c>
      <c r="G22" s="487"/>
      <c r="H22" s="486" t="s">
        <v>201</v>
      </c>
      <c r="I22" s="487"/>
      <c r="J22" s="282"/>
      <c r="K22" s="192"/>
      <c r="L22" s="192"/>
      <c r="M22" s="192"/>
    </row>
    <row r="23" spans="1:13" ht="18.75" customHeight="1">
      <c r="A23" s="249" t="s">
        <v>51</v>
      </c>
      <c r="B23" s="498" t="str">
        <f>CONCATENATE(E10,"/",E11)</f>
        <v>BARSI/KAMERDA</v>
      </c>
      <c r="C23" s="498"/>
      <c r="D23" s="486" t="s">
        <v>166</v>
      </c>
      <c r="E23" s="487"/>
      <c r="F23" s="485"/>
      <c r="G23" s="485"/>
      <c r="H23" s="486" t="s">
        <v>166</v>
      </c>
      <c r="I23" s="487"/>
      <c r="J23" s="282"/>
      <c r="K23" s="192"/>
      <c r="L23" s="192"/>
      <c r="M23" s="192"/>
    </row>
    <row r="24" spans="1:13" ht="18.75" customHeight="1">
      <c r="A24" s="249" t="s">
        <v>52</v>
      </c>
      <c r="B24" s="498" t="str">
        <f>CONCATENATE(E13,"/",E14)</f>
        <v>BOGÁR SZABÓ/BOGÁR </v>
      </c>
      <c r="C24" s="498"/>
      <c r="D24" s="486" t="s">
        <v>202</v>
      </c>
      <c r="E24" s="487"/>
      <c r="F24" s="486" t="s">
        <v>169</v>
      </c>
      <c r="G24" s="487"/>
      <c r="H24" s="485"/>
      <c r="I24" s="485"/>
      <c r="J24" s="282"/>
      <c r="K24" s="192"/>
      <c r="L24" s="192"/>
      <c r="M24" s="192"/>
    </row>
    <row r="25" spans="1:13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</row>
    <row r="26" spans="1:13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3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9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1"/>
      <c r="M35" s="192"/>
      <c r="O35" s="208"/>
      <c r="P35" s="208"/>
      <c r="Q35" s="208"/>
      <c r="R35" s="208"/>
      <c r="S35" s="208"/>
    </row>
    <row r="36" spans="1:19" ht="12.75">
      <c r="A36" s="111" t="s">
        <v>25</v>
      </c>
      <c r="B36" s="112"/>
      <c r="C36" s="159"/>
      <c r="D36" s="223" t="s">
        <v>0</v>
      </c>
      <c r="E36" s="113" t="s">
        <v>27</v>
      </c>
      <c r="F36" s="243"/>
      <c r="G36" s="223" t="s">
        <v>0</v>
      </c>
      <c r="H36" s="224" t="s">
        <v>33</v>
      </c>
      <c r="I36" s="133"/>
      <c r="J36" s="224" t="s">
        <v>34</v>
      </c>
      <c r="K36" s="132" t="s">
        <v>35</v>
      </c>
      <c r="L36" s="34"/>
      <c r="M36" s="243"/>
      <c r="O36" s="208"/>
      <c r="P36" s="217"/>
      <c r="Q36" s="217"/>
      <c r="R36" s="218"/>
      <c r="S36" s="208"/>
    </row>
    <row r="37" spans="1:19" ht="12.75">
      <c r="A37" s="195" t="s">
        <v>26</v>
      </c>
      <c r="B37" s="196"/>
      <c r="C37" s="197"/>
      <c r="D37" s="225"/>
      <c r="E37" s="85"/>
      <c r="F37" s="85"/>
      <c r="G37" s="237" t="s">
        <v>1</v>
      </c>
      <c r="H37" s="196"/>
      <c r="I37" s="226"/>
      <c r="J37" s="238"/>
      <c r="K37" s="193" t="s">
        <v>28</v>
      </c>
      <c r="L37" s="244"/>
      <c r="M37" s="227"/>
      <c r="O37" s="208"/>
      <c r="P37" s="219"/>
      <c r="Q37" s="219"/>
      <c r="R37" s="220"/>
      <c r="S37" s="208"/>
    </row>
    <row r="38" spans="1:19" ht="12.75">
      <c r="A38" s="198" t="s">
        <v>32</v>
      </c>
      <c r="B38" s="131"/>
      <c r="C38" s="199"/>
      <c r="D38" s="228"/>
      <c r="E38" s="85"/>
      <c r="F38" s="85"/>
      <c r="G38" s="239"/>
      <c r="H38" s="230"/>
      <c r="I38" s="231"/>
      <c r="J38" s="84"/>
      <c r="K38" s="241"/>
      <c r="L38" s="191"/>
      <c r="M38" s="236"/>
      <c r="O38" s="208"/>
      <c r="P38" s="220"/>
      <c r="Q38" s="221"/>
      <c r="R38" s="220"/>
      <c r="S38" s="208"/>
    </row>
    <row r="39" spans="1:19" ht="12.75">
      <c r="A39" s="147"/>
      <c r="B39" s="148"/>
      <c r="C39" s="149"/>
      <c r="D39" s="228"/>
      <c r="E39" s="85"/>
      <c r="F39" s="85"/>
      <c r="G39" s="239" t="s">
        <v>2</v>
      </c>
      <c r="H39" s="230"/>
      <c r="I39" s="231"/>
      <c r="J39" s="84"/>
      <c r="K39" s="193" t="s">
        <v>29</v>
      </c>
      <c r="L39" s="244"/>
      <c r="M39" s="227"/>
      <c r="O39" s="208"/>
      <c r="P39" s="219"/>
      <c r="Q39" s="219"/>
      <c r="R39" s="220"/>
      <c r="S39" s="208"/>
    </row>
    <row r="40" spans="1:19" ht="12.75">
      <c r="A40" s="114"/>
      <c r="B40" s="157"/>
      <c r="C40" s="115"/>
      <c r="D40" s="228"/>
      <c r="E40" s="85"/>
      <c r="F40" s="118"/>
      <c r="G40" s="229"/>
      <c r="H40" s="230"/>
      <c r="I40" s="231"/>
      <c r="J40" s="84"/>
      <c r="K40" s="242"/>
      <c r="L40" s="234"/>
      <c r="M40" s="232"/>
      <c r="O40" s="208"/>
      <c r="P40" s="220"/>
      <c r="Q40" s="221"/>
      <c r="R40" s="220"/>
      <c r="S40" s="208"/>
    </row>
    <row r="41" spans="1:19" ht="12.75">
      <c r="A41" s="135"/>
      <c r="B41" s="150"/>
      <c r="C41" s="158"/>
      <c r="D41" s="228"/>
      <c r="E41" s="233"/>
      <c r="F41" s="234"/>
      <c r="G41" s="239" t="s">
        <v>3</v>
      </c>
      <c r="H41" s="230"/>
      <c r="I41" s="231"/>
      <c r="J41" s="84"/>
      <c r="K41" s="198"/>
      <c r="L41" s="191"/>
      <c r="M41" s="236"/>
      <c r="O41" s="208"/>
      <c r="P41" s="220"/>
      <c r="Q41" s="221"/>
      <c r="R41" s="220"/>
      <c r="S41" s="208"/>
    </row>
    <row r="42" spans="1:19" ht="12.75">
      <c r="A42" s="136"/>
      <c r="B42" s="152"/>
      <c r="C42" s="115"/>
      <c r="D42" s="228"/>
      <c r="E42" s="233"/>
      <c r="F42" s="234"/>
      <c r="G42" s="239"/>
      <c r="H42" s="230"/>
      <c r="I42" s="231"/>
      <c r="J42" s="84"/>
      <c r="K42" s="193" t="s">
        <v>23</v>
      </c>
      <c r="L42" s="244"/>
      <c r="M42" s="227"/>
      <c r="O42" s="208"/>
      <c r="P42" s="219"/>
      <c r="Q42" s="219"/>
      <c r="R42" s="220"/>
      <c r="S42" s="208"/>
    </row>
    <row r="43" spans="1:19" ht="12.75">
      <c r="A43" s="136"/>
      <c r="B43" s="152"/>
      <c r="C43" s="145"/>
      <c r="D43" s="228"/>
      <c r="E43" s="233"/>
      <c r="F43" s="234"/>
      <c r="G43" s="239" t="s">
        <v>4</v>
      </c>
      <c r="H43" s="230"/>
      <c r="I43" s="231"/>
      <c r="J43" s="84"/>
      <c r="K43" s="242"/>
      <c r="L43" s="234"/>
      <c r="M43" s="232"/>
      <c r="O43" s="208"/>
      <c r="P43" s="220"/>
      <c r="Q43" s="221"/>
      <c r="R43" s="220"/>
      <c r="S43" s="208"/>
    </row>
    <row r="44" spans="1:19" ht="12.75">
      <c r="A44" s="137"/>
      <c r="B44" s="134"/>
      <c r="C44" s="146"/>
      <c r="D44" s="235"/>
      <c r="E44" s="116"/>
      <c r="F44" s="191"/>
      <c r="G44" s="240"/>
      <c r="H44" s="131"/>
      <c r="I44" s="194"/>
      <c r="J44" s="117"/>
      <c r="K44" s="198" t="str">
        <f>L4</f>
        <v>Kádár László</v>
      </c>
      <c r="L44" s="191"/>
      <c r="M44" s="236"/>
      <c r="O44" s="208"/>
      <c r="P44" s="220"/>
      <c r="Q44" s="221"/>
      <c r="R44" s="222">
        <f>MIN(4,'Vp130+elő'!$P$5)</f>
        <v>0</v>
      </c>
      <c r="S44" s="208"/>
    </row>
    <row r="45" spans="15:19" ht="12.75">
      <c r="O45" s="208"/>
      <c r="P45" s="208"/>
      <c r="Q45" s="208"/>
      <c r="R45" s="208"/>
      <c r="S45" s="208"/>
    </row>
    <row r="46" spans="15:19" ht="12.75">
      <c r="O46" s="208"/>
      <c r="P46" s="208"/>
      <c r="Q46" s="208"/>
      <c r="R46" s="208"/>
      <c r="S46" s="208"/>
    </row>
  </sheetData>
  <sheetProtection/>
  <mergeCells count="21">
    <mergeCell ref="B24:C24"/>
    <mergeCell ref="D24:E24"/>
    <mergeCell ref="F24:G24"/>
    <mergeCell ref="H22:I22"/>
    <mergeCell ref="F21:G21"/>
    <mergeCell ref="D23:E23"/>
    <mergeCell ref="F23:G23"/>
    <mergeCell ref="H23:I23"/>
    <mergeCell ref="B21:C21"/>
    <mergeCell ref="B23:C23"/>
    <mergeCell ref="D21:E21"/>
    <mergeCell ref="A1:F1"/>
    <mergeCell ref="A4:C4"/>
    <mergeCell ref="D7:D8"/>
    <mergeCell ref="D10:D11"/>
    <mergeCell ref="D13:D14"/>
    <mergeCell ref="H24:I24"/>
    <mergeCell ref="H21:I21"/>
    <mergeCell ref="B22:C22"/>
    <mergeCell ref="D22:E22"/>
    <mergeCell ref="F22:G22"/>
  </mergeCells>
  <conditionalFormatting sqref="E7:E14">
    <cfRule type="cellIs" priority="2" dxfId="1" operator="equal" stopIfTrue="1">
      <formula>"Bye"</formula>
    </cfRule>
  </conditionalFormatting>
  <conditionalFormatting sqref="R44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2" customWidth="1"/>
    <col min="15" max="15" width="8.57421875" style="0" customWidth="1"/>
    <col min="16" max="16" width="11.57421875" style="0" hidden="1" customWidth="1"/>
  </cols>
  <sheetData>
    <row r="1" spans="1:14" ht="26.25">
      <c r="A1" s="43" t="str">
        <f>Altalanos!$A$6</f>
        <v>Budapest szenior</v>
      </c>
      <c r="B1" s="44"/>
      <c r="C1" s="44"/>
      <c r="D1" s="34"/>
      <c r="E1" s="34"/>
      <c r="F1" s="45"/>
      <c r="G1" s="34"/>
      <c r="H1" s="34"/>
      <c r="I1" s="34"/>
      <c r="J1" s="34"/>
      <c r="K1" s="34"/>
      <c r="L1" s="34"/>
      <c r="M1" s="34"/>
      <c r="N1" s="46"/>
    </row>
    <row r="2" spans="1:14" ht="12.75">
      <c r="A2" s="47"/>
      <c r="B2" s="27"/>
      <c r="C2" s="27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</row>
    <row r="3" spans="1:14" s="2" customFormat="1" ht="39.75" customHeight="1" thickBot="1">
      <c r="A3" s="48"/>
      <c r="B3" s="49" t="s">
        <v>12</v>
      </c>
      <c r="C3" s="50"/>
      <c r="D3" s="51"/>
      <c r="E3" s="51"/>
      <c r="F3" s="52"/>
      <c r="G3" s="51"/>
      <c r="H3" s="53"/>
      <c r="I3" s="52"/>
      <c r="J3" s="51"/>
      <c r="K3" s="51"/>
      <c r="L3" s="51"/>
      <c r="M3" s="51"/>
      <c r="N3" s="53"/>
    </row>
    <row r="4" spans="1:14" s="18" customFormat="1" ht="9.75">
      <c r="A4" s="52" t="s">
        <v>13</v>
      </c>
      <c r="B4" s="50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5" customFormat="1" ht="12.75" customHeight="1">
      <c r="A5" s="55" t="str">
        <f>Altalanos!$A$10</f>
        <v>2020.07.10-12.</v>
      </c>
      <c r="B5" s="56" t="str">
        <f>Altalanos!$C$10</f>
        <v>Budapest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</row>
    <row r="6" spans="1:14" s="2" customFormat="1" ht="60" customHeight="1" thickBot="1">
      <c r="A6" s="479" t="s">
        <v>14</v>
      </c>
      <c r="B6" s="479"/>
      <c r="C6" s="59"/>
      <c r="D6" s="59"/>
      <c r="E6" s="59"/>
      <c r="F6" s="60"/>
      <c r="G6" s="61"/>
      <c r="H6" s="59"/>
      <c r="I6" s="60"/>
      <c r="J6" s="59"/>
      <c r="K6" s="59"/>
      <c r="L6" s="59"/>
      <c r="M6" s="59"/>
      <c r="N6" s="62"/>
    </row>
    <row r="7" spans="1:14" s="18" customFormat="1" ht="13.5" customHeight="1" hidden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54"/>
    </row>
    <row r="8" spans="1:14" s="11" customFormat="1" ht="12.75" customHeight="1" hidden="1">
      <c r="A8" s="6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57"/>
    </row>
    <row r="9" spans="1:14" s="18" customFormat="1" ht="12.75" hidden="1">
      <c r="A9" s="66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75" hidden="1">
      <c r="A10" s="63"/>
      <c r="B10" s="6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5" customFormat="1" ht="12.75" customHeight="1" hidden="1">
      <c r="A11" s="70"/>
      <c r="B11" s="3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4"/>
    </row>
    <row r="12" spans="1:14" s="18" customFormat="1" ht="9.75" hidden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4"/>
    </row>
    <row r="13" spans="1:14" s="11" customFormat="1" ht="12.75" customHeight="1" hidden="1">
      <c r="A13" s="65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2"/>
    </row>
    <row r="14" spans="1:14" s="18" customFormat="1" ht="12.75" hidden="1">
      <c r="A14" s="66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75" hidden="1">
      <c r="A15" s="63"/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18" customFormat="1" ht="12.75" hidden="1">
      <c r="A16" s="70"/>
      <c r="B16" s="3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4"/>
    </row>
    <row r="17" spans="1:14" s="18" customFormat="1" ht="9.75" hidden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54"/>
    </row>
    <row r="18" spans="1:14" s="11" customFormat="1" ht="12.75" customHeight="1" hidden="1">
      <c r="A18" s="6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43" t="s">
        <v>15</v>
      </c>
      <c r="B20" s="144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75">
      <c r="A21" s="72" t="s">
        <v>16</v>
      </c>
      <c r="B21" s="73" t="s"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P21" s="74" t="s">
        <v>36</v>
      </c>
    </row>
    <row r="22" spans="1:16" s="18" customFormat="1" ht="19.5" customHeight="1">
      <c r="A22" s="75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4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4"/>
      <c r="P23" s="77" t="str">
        <f t="shared" si="0"/>
        <v> </v>
      </c>
    </row>
    <row r="24" spans="1:16" s="18" customFormat="1" ht="19.5" customHeight="1">
      <c r="A24" s="75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4"/>
      <c r="P24" s="77" t="str">
        <f t="shared" si="0"/>
        <v> </v>
      </c>
    </row>
    <row r="25" spans="1:16" s="2" customFormat="1" ht="19.5" customHeight="1">
      <c r="A25" s="75"/>
      <c r="B25" s="7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4"/>
      <c r="P25" s="77" t="str">
        <f t="shared" si="0"/>
        <v> </v>
      </c>
    </row>
    <row r="26" spans="1:16" s="2" customFormat="1" ht="19.5" customHeight="1">
      <c r="A26" s="75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P26" s="77" t="str">
        <f t="shared" si="0"/>
        <v> </v>
      </c>
    </row>
    <row r="27" spans="1:16" s="2" customFormat="1" ht="19.5" customHeight="1">
      <c r="A27" s="75"/>
      <c r="B27" s="7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4"/>
      <c r="P27" s="77" t="str">
        <f t="shared" si="0"/>
        <v> </v>
      </c>
    </row>
    <row r="28" spans="1:16" s="2" customFormat="1" ht="19.5" customHeight="1">
      <c r="A28" s="75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4"/>
      <c r="P28" s="77" t="str">
        <f t="shared" si="0"/>
        <v> </v>
      </c>
    </row>
    <row r="29" spans="1:16" s="2" customFormat="1" ht="19.5" customHeight="1" thickBot="1">
      <c r="A29" s="78"/>
      <c r="B29" s="7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4"/>
      <c r="P29" s="77" t="str">
        <f t="shared" si="0"/>
        <v> </v>
      </c>
    </row>
    <row r="30" spans="1:16" ht="13.5" thickBo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80"/>
      <c r="P30" s="81" t="s">
        <v>37</v>
      </c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80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80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0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0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80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80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80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80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0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80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12" sqref="C12"/>
      <selection pane="bottomLeft" activeCell="H8" sqref="H8:K18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1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Budapest szenior</v>
      </c>
      <c r="B1" s="86"/>
      <c r="C1" s="86"/>
      <c r="D1" s="87"/>
      <c r="E1" s="87"/>
      <c r="F1" s="151"/>
      <c r="G1" s="151"/>
      <c r="H1" s="156" t="s">
        <v>38</v>
      </c>
      <c r="I1" s="87"/>
      <c r="J1" s="88"/>
      <c r="K1" s="88"/>
      <c r="L1" s="88"/>
      <c r="M1" s="88"/>
      <c r="N1" s="88"/>
      <c r="O1" s="121"/>
      <c r="P1" s="97"/>
    </row>
    <row r="2" spans="1:16" ht="13.5" thickBot="1">
      <c r="A2" s="89" t="str">
        <f>Altalanos!$A$8</f>
        <v>Vp110-</v>
      </c>
      <c r="B2" s="89" t="s">
        <v>31</v>
      </c>
      <c r="C2" s="89" t="str">
        <f>Altalanos!$A$8</f>
        <v>Vp110-</v>
      </c>
      <c r="D2" s="122"/>
      <c r="E2" s="122"/>
      <c r="F2" s="122"/>
      <c r="G2" s="122"/>
      <c r="H2" s="156" t="s">
        <v>39</v>
      </c>
      <c r="I2" s="92"/>
      <c r="J2" s="92"/>
      <c r="K2" s="82"/>
      <c r="L2" s="82"/>
      <c r="M2" s="82"/>
      <c r="N2" s="82"/>
      <c r="O2" s="123"/>
      <c r="P2" s="98"/>
    </row>
    <row r="3" spans="1:16" s="2" customFormat="1" ht="12.75">
      <c r="A3" s="162" t="s">
        <v>45</v>
      </c>
      <c r="B3" s="163"/>
      <c r="C3" s="164"/>
      <c r="D3" s="165"/>
      <c r="E3" s="166"/>
      <c r="F3" s="21"/>
      <c r="G3" s="21"/>
      <c r="H3" s="103"/>
      <c r="I3" s="21"/>
      <c r="J3" s="28"/>
      <c r="K3" s="28"/>
      <c r="L3" s="28"/>
      <c r="M3" s="124" t="s">
        <v>23</v>
      </c>
      <c r="N3" s="104"/>
      <c r="O3" s="104"/>
      <c r="P3" s="125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9"/>
      <c r="N4" s="126"/>
      <c r="O4" s="126"/>
      <c r="P4" s="105"/>
    </row>
    <row r="5" spans="1:16" s="2" customFormat="1" ht="13.5" thickBot="1">
      <c r="A5" s="480" t="str">
        <f>Altalanos!$A$10</f>
        <v>2020.07.10-12.</v>
      </c>
      <c r="B5" s="480"/>
      <c r="C5" s="109" t="str">
        <f>Altalanos!$C$10</f>
        <v>Budapest</v>
      </c>
      <c r="D5" s="90"/>
      <c r="E5" s="90"/>
      <c r="F5" s="90"/>
      <c r="G5" s="90"/>
      <c r="H5" s="110"/>
      <c r="I5" s="93"/>
      <c r="J5" s="83"/>
      <c r="K5" s="83"/>
      <c r="L5" s="83" t="str">
        <f>Altalanos!$E$10</f>
        <v>Kádár László</v>
      </c>
      <c r="M5" s="106"/>
      <c r="N5" s="93"/>
      <c r="O5" s="93"/>
      <c r="P5" s="107">
        <f>COUNTA(P8:P87)</f>
        <v>0</v>
      </c>
    </row>
    <row r="6" spans="1:16" s="127" customFormat="1" ht="12" customHeight="1">
      <c r="A6" s="128"/>
      <c r="B6" s="481" t="s">
        <v>40</v>
      </c>
      <c r="C6" s="482"/>
      <c r="D6" s="482"/>
      <c r="E6" s="482"/>
      <c r="F6" s="482"/>
      <c r="G6" s="266"/>
      <c r="H6" s="483" t="s">
        <v>41</v>
      </c>
      <c r="I6" s="482"/>
      <c r="J6" s="482"/>
      <c r="K6" s="482"/>
      <c r="L6" s="484"/>
      <c r="M6" s="483" t="s">
        <v>42</v>
      </c>
      <c r="N6" s="482"/>
      <c r="O6" s="482"/>
      <c r="P6" s="484"/>
    </row>
    <row r="7" spans="1:16" ht="47.25" customHeight="1" thickBot="1">
      <c r="A7" s="99" t="s">
        <v>20</v>
      </c>
      <c r="B7" s="100" t="s">
        <v>16</v>
      </c>
      <c r="C7" s="100" t="s">
        <v>17</v>
      </c>
      <c r="D7" s="100" t="s">
        <v>21</v>
      </c>
      <c r="E7" s="100" t="s">
        <v>22</v>
      </c>
      <c r="F7" s="269" t="s">
        <v>83</v>
      </c>
      <c r="G7" s="170" t="s">
        <v>82</v>
      </c>
      <c r="H7" s="99" t="s">
        <v>16</v>
      </c>
      <c r="I7" s="100" t="s">
        <v>17</v>
      </c>
      <c r="J7" s="100" t="s">
        <v>21</v>
      </c>
      <c r="K7" s="100" t="s">
        <v>22</v>
      </c>
      <c r="L7" s="101" t="s">
        <v>84</v>
      </c>
      <c r="M7" s="99" t="s">
        <v>82</v>
      </c>
      <c r="N7" s="120" t="s">
        <v>43</v>
      </c>
      <c r="O7" s="100" t="s">
        <v>44</v>
      </c>
      <c r="P7" s="101" t="s">
        <v>24</v>
      </c>
    </row>
    <row r="8" spans="1:16" s="11" customFormat="1" ht="18.75" customHeight="1">
      <c r="A8" s="270">
        <v>1</v>
      </c>
      <c r="B8" s="174" t="s">
        <v>99</v>
      </c>
      <c r="C8" s="94" t="s">
        <v>100</v>
      </c>
      <c r="D8" s="95"/>
      <c r="E8" s="272"/>
      <c r="F8" s="96"/>
      <c r="G8" s="267"/>
      <c r="H8" s="174" t="s">
        <v>101</v>
      </c>
      <c r="I8" s="94" t="s">
        <v>102</v>
      </c>
      <c r="J8" s="95"/>
      <c r="K8" s="272"/>
      <c r="L8" s="96"/>
      <c r="M8" s="95" t="s">
        <v>154</v>
      </c>
      <c r="N8" s="96"/>
      <c r="O8" s="169"/>
      <c r="P8" s="96"/>
    </row>
    <row r="9" spans="1:16" s="11" customFormat="1" ht="18.75" customHeight="1">
      <c r="A9" s="271">
        <v>2</v>
      </c>
      <c r="B9" s="280" t="s">
        <v>124</v>
      </c>
      <c r="C9" s="94"/>
      <c r="D9" s="95"/>
      <c r="E9" s="272"/>
      <c r="F9" s="96"/>
      <c r="G9" s="267"/>
      <c r="H9" s="280" t="s">
        <v>125</v>
      </c>
      <c r="I9" s="94"/>
      <c r="J9" s="95"/>
      <c r="K9" s="272"/>
      <c r="L9" s="96"/>
      <c r="M9" s="95" t="s">
        <v>154</v>
      </c>
      <c r="N9" s="96"/>
      <c r="O9" s="169"/>
      <c r="P9" s="96"/>
    </row>
    <row r="10" spans="1:16" s="11" customFormat="1" ht="18.75" customHeight="1">
      <c r="A10" s="271">
        <v>3</v>
      </c>
      <c r="B10" s="174" t="s">
        <v>126</v>
      </c>
      <c r="C10" s="94" t="s">
        <v>127</v>
      </c>
      <c r="D10" s="95"/>
      <c r="E10" s="272"/>
      <c r="F10" s="96"/>
      <c r="G10" s="267"/>
      <c r="H10" s="174" t="s">
        <v>128</v>
      </c>
      <c r="I10" s="94" t="s">
        <v>98</v>
      </c>
      <c r="J10" s="95"/>
      <c r="K10" s="272"/>
      <c r="L10" s="96"/>
      <c r="M10" s="95" t="s">
        <v>154</v>
      </c>
      <c r="N10" s="96"/>
      <c r="O10" s="169"/>
      <c r="P10" s="96"/>
    </row>
    <row r="11" spans="1:16" s="11" customFormat="1" ht="18.75" customHeight="1">
      <c r="A11" s="271">
        <v>4</v>
      </c>
      <c r="B11" s="174" t="s">
        <v>129</v>
      </c>
      <c r="C11" s="94" t="s">
        <v>130</v>
      </c>
      <c r="D11" s="95"/>
      <c r="E11" s="272"/>
      <c r="F11" s="96"/>
      <c r="G11" s="267"/>
      <c r="H11" s="174" t="s">
        <v>131</v>
      </c>
      <c r="I11" s="94" t="s">
        <v>107</v>
      </c>
      <c r="J11" s="95"/>
      <c r="K11" s="272"/>
      <c r="L11" s="96"/>
      <c r="M11" s="95" t="s">
        <v>154</v>
      </c>
      <c r="N11" s="96"/>
      <c r="O11" s="169"/>
      <c r="P11" s="96"/>
    </row>
    <row r="12" spans="1:16" s="11" customFormat="1" ht="18.75" customHeight="1">
      <c r="A12" s="271">
        <v>5</v>
      </c>
      <c r="B12" s="174" t="s">
        <v>105</v>
      </c>
      <c r="C12" s="94" t="s">
        <v>106</v>
      </c>
      <c r="D12" s="95"/>
      <c r="E12" s="272"/>
      <c r="F12" s="96"/>
      <c r="G12" s="267"/>
      <c r="H12" s="174" t="s">
        <v>228</v>
      </c>
      <c r="I12" s="94" t="s">
        <v>107</v>
      </c>
      <c r="J12" s="95"/>
      <c r="K12" s="272"/>
      <c r="L12" s="96"/>
      <c r="M12" s="95" t="s">
        <v>154</v>
      </c>
      <c r="N12" s="96"/>
      <c r="O12" s="169"/>
      <c r="P12" s="96"/>
    </row>
    <row r="13" spans="1:16" s="11" customFormat="1" ht="18.75" customHeight="1">
      <c r="A13" s="271">
        <v>6</v>
      </c>
      <c r="B13" s="174" t="s">
        <v>108</v>
      </c>
      <c r="C13" s="94" t="s">
        <v>92</v>
      </c>
      <c r="D13" s="95"/>
      <c r="E13" s="272" t="s">
        <v>111</v>
      </c>
      <c r="F13" s="96"/>
      <c r="G13" s="267"/>
      <c r="H13" s="174" t="s">
        <v>109</v>
      </c>
      <c r="I13" s="94" t="s">
        <v>110</v>
      </c>
      <c r="J13" s="95"/>
      <c r="K13" s="272" t="s">
        <v>150</v>
      </c>
      <c r="L13" s="96"/>
      <c r="M13" s="95" t="s">
        <v>154</v>
      </c>
      <c r="N13" s="96"/>
      <c r="O13" s="169"/>
      <c r="P13" s="96"/>
    </row>
    <row r="14" spans="1:16" s="11" customFormat="1" ht="18.75" customHeight="1">
      <c r="A14" s="271">
        <v>7</v>
      </c>
      <c r="B14" s="174" t="s">
        <v>136</v>
      </c>
      <c r="C14" s="94" t="s">
        <v>114</v>
      </c>
      <c r="D14" s="95"/>
      <c r="E14" s="272" t="s">
        <v>226</v>
      </c>
      <c r="F14" s="102"/>
      <c r="G14" s="267"/>
      <c r="H14" s="171" t="s">
        <v>137</v>
      </c>
      <c r="I14" s="129" t="s">
        <v>138</v>
      </c>
      <c r="J14" s="95"/>
      <c r="K14" s="272" t="s">
        <v>227</v>
      </c>
      <c r="L14" s="102"/>
      <c r="M14" s="95" t="s">
        <v>154</v>
      </c>
      <c r="N14" s="96"/>
      <c r="O14" s="169"/>
      <c r="P14" s="96"/>
    </row>
    <row r="15" spans="1:16" s="11" customFormat="1" ht="18.75" customHeight="1">
      <c r="A15" s="271">
        <v>8</v>
      </c>
      <c r="B15" s="174" t="s">
        <v>142</v>
      </c>
      <c r="C15" s="94" t="s">
        <v>143</v>
      </c>
      <c r="D15" s="95"/>
      <c r="E15" s="95"/>
      <c r="F15" s="102"/>
      <c r="G15" s="267"/>
      <c r="H15" s="171" t="s">
        <v>144</v>
      </c>
      <c r="I15" s="129" t="s">
        <v>145</v>
      </c>
      <c r="J15" s="95"/>
      <c r="K15" s="95"/>
      <c r="L15" s="102"/>
      <c r="M15" s="95" t="s">
        <v>154</v>
      </c>
      <c r="N15" s="96"/>
      <c r="O15" s="169"/>
      <c r="P15" s="96"/>
    </row>
    <row r="16" spans="1:16" s="11" customFormat="1" ht="18.75" customHeight="1">
      <c r="A16" s="271">
        <v>9</v>
      </c>
      <c r="B16" s="174" t="s">
        <v>146</v>
      </c>
      <c r="C16" s="94" t="s">
        <v>147</v>
      </c>
      <c r="D16" s="95"/>
      <c r="E16" s="95"/>
      <c r="F16" s="102"/>
      <c r="G16" s="267"/>
      <c r="H16" s="171" t="s">
        <v>148</v>
      </c>
      <c r="I16" s="129" t="s">
        <v>149</v>
      </c>
      <c r="J16" s="95"/>
      <c r="K16" s="95"/>
      <c r="L16" s="102"/>
      <c r="M16" s="95" t="s">
        <v>154</v>
      </c>
      <c r="N16" s="130"/>
      <c r="O16" s="169"/>
      <c r="P16" s="96"/>
    </row>
    <row r="17" spans="1:16" s="11" customFormat="1" ht="18.75" customHeight="1">
      <c r="A17" s="271">
        <v>10</v>
      </c>
      <c r="B17" s="174" t="s">
        <v>103</v>
      </c>
      <c r="C17" s="94" t="s">
        <v>92</v>
      </c>
      <c r="D17" s="95"/>
      <c r="E17" s="95"/>
      <c r="F17" s="102"/>
      <c r="G17" s="267"/>
      <c r="H17" s="171" t="s">
        <v>104</v>
      </c>
      <c r="I17" s="129" t="s">
        <v>94</v>
      </c>
      <c r="J17" s="95"/>
      <c r="K17" s="272"/>
      <c r="L17" s="102"/>
      <c r="M17" s="95" t="s">
        <v>154</v>
      </c>
      <c r="N17" s="96"/>
      <c r="O17" s="169"/>
      <c r="P17" s="96"/>
    </row>
    <row r="18" spans="1:16" s="11" customFormat="1" ht="18.75" customHeight="1">
      <c r="A18" s="271">
        <v>11</v>
      </c>
      <c r="B18" s="174" t="s">
        <v>156</v>
      </c>
      <c r="C18" s="94" t="s">
        <v>157</v>
      </c>
      <c r="D18" s="95"/>
      <c r="E18" s="95">
        <v>650205</v>
      </c>
      <c r="F18" s="102"/>
      <c r="G18" s="267"/>
      <c r="H18" s="171" t="s">
        <v>158</v>
      </c>
      <c r="I18" s="129" t="s">
        <v>138</v>
      </c>
      <c r="J18" s="95"/>
      <c r="K18" s="95"/>
      <c r="L18" s="102"/>
      <c r="M18" s="95" t="s">
        <v>154</v>
      </c>
      <c r="N18" s="96"/>
      <c r="O18" s="169"/>
      <c r="P18" s="96"/>
    </row>
    <row r="19" spans="1:16" s="11" customFormat="1" ht="18.75" customHeight="1">
      <c r="A19" s="271">
        <v>12</v>
      </c>
      <c r="B19" s="174"/>
      <c r="C19" s="94"/>
      <c r="D19" s="95"/>
      <c r="E19" s="95"/>
      <c r="F19" s="102"/>
      <c r="G19" s="267"/>
      <c r="H19" s="171"/>
      <c r="I19" s="129"/>
      <c r="J19" s="95"/>
      <c r="K19" s="95"/>
      <c r="L19" s="102"/>
      <c r="M19" s="95"/>
      <c r="N19" s="96"/>
      <c r="O19" s="169"/>
      <c r="P19" s="96"/>
    </row>
    <row r="20" spans="1:16" s="11" customFormat="1" ht="18.75" customHeight="1">
      <c r="A20" s="271">
        <v>13</v>
      </c>
      <c r="B20" s="174"/>
      <c r="C20" s="94"/>
      <c r="D20" s="95"/>
      <c r="E20" s="95"/>
      <c r="F20" s="102"/>
      <c r="G20" s="267"/>
      <c r="H20" s="171"/>
      <c r="I20" s="129"/>
      <c r="J20" s="95"/>
      <c r="K20" s="95"/>
      <c r="L20" s="102"/>
      <c r="M20" s="95"/>
      <c r="N20" s="96"/>
      <c r="O20" s="169"/>
      <c r="P20" s="96"/>
    </row>
    <row r="21" spans="1:16" s="11" customFormat="1" ht="18.75" customHeight="1">
      <c r="A21" s="271">
        <v>14</v>
      </c>
      <c r="B21" s="174"/>
      <c r="C21" s="94"/>
      <c r="D21" s="95"/>
      <c r="E21" s="95"/>
      <c r="F21" s="102"/>
      <c r="G21" s="267"/>
      <c r="H21" s="171"/>
      <c r="I21" s="129"/>
      <c r="J21" s="95"/>
      <c r="K21" s="95"/>
      <c r="L21" s="102"/>
      <c r="M21" s="95"/>
      <c r="N21" s="96"/>
      <c r="O21" s="169"/>
      <c r="P21" s="96"/>
    </row>
    <row r="22" spans="1:16" s="11" customFormat="1" ht="18.75" customHeight="1">
      <c r="A22" s="271">
        <v>15</v>
      </c>
      <c r="B22" s="174"/>
      <c r="C22" s="94"/>
      <c r="D22" s="95"/>
      <c r="E22" s="95"/>
      <c r="F22" s="102"/>
      <c r="G22" s="267"/>
      <c r="H22" s="171"/>
      <c r="I22" s="129"/>
      <c r="J22" s="95"/>
      <c r="K22" s="95"/>
      <c r="L22" s="102"/>
      <c r="M22" s="95"/>
      <c r="N22" s="96"/>
      <c r="O22" s="169"/>
      <c r="P22" s="96"/>
    </row>
    <row r="23" spans="1:16" s="11" customFormat="1" ht="18.75" customHeight="1">
      <c r="A23" s="173">
        <v>16</v>
      </c>
      <c r="B23" s="174"/>
      <c r="C23" s="94"/>
      <c r="D23" s="95"/>
      <c r="E23" s="95"/>
      <c r="F23" s="102"/>
      <c r="G23" s="267"/>
      <c r="H23" s="171"/>
      <c r="I23" s="129"/>
      <c r="J23" s="95"/>
      <c r="K23" s="95"/>
      <c r="L23" s="102"/>
      <c r="M23" s="95"/>
      <c r="N23" s="96"/>
      <c r="O23" s="169"/>
      <c r="P23" s="96"/>
    </row>
    <row r="24" spans="1:16" s="32" customFormat="1" ht="18.75" customHeight="1">
      <c r="A24" s="173">
        <v>17</v>
      </c>
      <c r="B24" s="174"/>
      <c r="C24" s="94"/>
      <c r="D24" s="95"/>
      <c r="E24" s="95"/>
      <c r="F24" s="102"/>
      <c r="G24" s="267"/>
      <c r="H24" s="171"/>
      <c r="I24" s="129"/>
      <c r="J24" s="95"/>
      <c r="K24" s="95"/>
      <c r="L24" s="102"/>
      <c r="M24" s="95"/>
      <c r="N24" s="96"/>
      <c r="O24" s="169"/>
      <c r="P24" s="96"/>
    </row>
    <row r="25" spans="1:16" s="32" customFormat="1" ht="18.75" customHeight="1">
      <c r="A25" s="173">
        <v>18</v>
      </c>
      <c r="B25" s="174"/>
      <c r="C25" s="94"/>
      <c r="D25" s="95"/>
      <c r="E25" s="95"/>
      <c r="F25" s="102"/>
      <c r="G25" s="267"/>
      <c r="H25" s="171"/>
      <c r="I25" s="129"/>
      <c r="J25" s="95"/>
      <c r="K25" s="95"/>
      <c r="L25" s="102"/>
      <c r="M25" s="95"/>
      <c r="N25" s="96"/>
      <c r="O25" s="169"/>
      <c r="P25" s="96"/>
    </row>
    <row r="26" spans="1:16" s="32" customFormat="1" ht="18.75" customHeight="1">
      <c r="A26" s="173">
        <v>19</v>
      </c>
      <c r="B26" s="174"/>
      <c r="C26" s="94"/>
      <c r="D26" s="95"/>
      <c r="E26" s="95"/>
      <c r="F26" s="102"/>
      <c r="G26" s="267"/>
      <c r="H26" s="171"/>
      <c r="I26" s="129"/>
      <c r="J26" s="95"/>
      <c r="K26" s="95"/>
      <c r="L26" s="102"/>
      <c r="M26" s="95"/>
      <c r="N26" s="96"/>
      <c r="O26" s="169"/>
      <c r="P26" s="96"/>
    </row>
    <row r="27" spans="1:16" s="32" customFormat="1" ht="18.75" customHeight="1">
      <c r="A27" s="173">
        <v>20</v>
      </c>
      <c r="B27" s="174"/>
      <c r="C27" s="94"/>
      <c r="D27" s="95"/>
      <c r="E27" s="95"/>
      <c r="F27" s="102"/>
      <c r="G27" s="267"/>
      <c r="H27" s="171"/>
      <c r="I27" s="129"/>
      <c r="J27" s="95"/>
      <c r="K27" s="95"/>
      <c r="L27" s="102"/>
      <c r="M27" s="95"/>
      <c r="N27" s="96"/>
      <c r="O27" s="169"/>
      <c r="P27" s="96"/>
    </row>
    <row r="28" spans="1:16" s="32" customFormat="1" ht="18.75" customHeight="1">
      <c r="A28" s="173">
        <v>21</v>
      </c>
      <c r="B28" s="174"/>
      <c r="C28" s="94"/>
      <c r="D28" s="95"/>
      <c r="E28" s="95"/>
      <c r="F28" s="102"/>
      <c r="G28" s="267"/>
      <c r="H28" s="171"/>
      <c r="I28" s="129"/>
      <c r="J28" s="95"/>
      <c r="K28" s="95"/>
      <c r="L28" s="102"/>
      <c r="M28" s="95"/>
      <c r="N28" s="96"/>
      <c r="O28" s="169"/>
      <c r="P28" s="96"/>
    </row>
    <row r="29" spans="1:16" s="32" customFormat="1" ht="18.75" customHeight="1">
      <c r="A29" s="173"/>
      <c r="B29" s="280"/>
      <c r="C29" s="94"/>
      <c r="D29" s="95"/>
      <c r="E29" s="272"/>
      <c r="F29" s="96"/>
      <c r="G29" s="267"/>
      <c r="H29" s="280"/>
      <c r="I29" s="94"/>
      <c r="J29" s="95"/>
      <c r="K29" s="272"/>
      <c r="L29" s="96"/>
      <c r="M29" s="95"/>
      <c r="N29" s="96"/>
      <c r="O29" s="169"/>
      <c r="P29" s="96"/>
    </row>
    <row r="30" spans="1:16" s="32" customFormat="1" ht="18.75" customHeight="1">
      <c r="A30" s="173"/>
      <c r="N30" s="96"/>
      <c r="O30" s="169"/>
      <c r="P30" s="96"/>
    </row>
    <row r="31" spans="1:16" s="32" customFormat="1" ht="18.75" customHeight="1">
      <c r="A31" s="173"/>
      <c r="N31" s="96"/>
      <c r="O31" s="169"/>
      <c r="P31" s="96"/>
    </row>
    <row r="32" spans="1:16" ht="18.75" customHeight="1">
      <c r="A32" s="173"/>
      <c r="N32" s="96"/>
      <c r="O32" s="169"/>
      <c r="P32" s="96"/>
    </row>
    <row r="33" spans="1:16" ht="18.75" customHeight="1">
      <c r="A33" s="173"/>
      <c r="N33" s="96"/>
      <c r="O33" s="169"/>
      <c r="P33" s="96"/>
    </row>
    <row r="34" spans="1:16" ht="18.75" customHeight="1">
      <c r="A34" s="173"/>
      <c r="N34" s="96"/>
      <c r="O34" s="169"/>
      <c r="P34" s="96"/>
    </row>
    <row r="35" spans="1:16" ht="18.75" customHeight="1">
      <c r="A35" s="173"/>
      <c r="N35" s="96"/>
      <c r="O35" s="169"/>
      <c r="P35" s="96"/>
    </row>
    <row r="36" spans="1:16" ht="18.75" customHeight="1">
      <c r="A36" s="173"/>
      <c r="N36" s="96"/>
      <c r="O36" s="169"/>
      <c r="P36" s="96"/>
    </row>
    <row r="37" spans="1:16" ht="18.75" customHeight="1">
      <c r="A37" s="173"/>
      <c r="B37" s="174"/>
      <c r="C37" s="94"/>
      <c r="D37" s="95"/>
      <c r="E37" s="272"/>
      <c r="F37" s="102"/>
      <c r="G37" s="267"/>
      <c r="H37" s="171"/>
      <c r="I37" s="129"/>
      <c r="J37" s="95"/>
      <c r="K37" s="272"/>
      <c r="L37" s="102"/>
      <c r="M37" s="95"/>
      <c r="N37" s="96"/>
      <c r="O37" s="169"/>
      <c r="P37" s="96"/>
    </row>
    <row r="38" spans="1:16" ht="18.75" customHeight="1">
      <c r="A38" s="173"/>
      <c r="B38" s="174"/>
      <c r="C38" s="94"/>
      <c r="D38" s="95"/>
      <c r="E38" s="95"/>
      <c r="F38" s="102"/>
      <c r="G38" s="267"/>
      <c r="H38" s="171"/>
      <c r="I38" s="129"/>
      <c r="J38" s="95"/>
      <c r="K38" s="95"/>
      <c r="L38" s="102"/>
      <c r="M38" s="95"/>
      <c r="N38" s="96"/>
      <c r="O38" s="169"/>
      <c r="P38" s="96"/>
    </row>
    <row r="39" spans="1:16" ht="18.75" customHeight="1">
      <c r="A39" s="173"/>
      <c r="B39" s="174"/>
      <c r="C39" s="94"/>
      <c r="D39" s="95"/>
      <c r="E39" s="95"/>
      <c r="F39" s="102"/>
      <c r="G39" s="267"/>
      <c r="H39" s="171"/>
      <c r="I39" s="129"/>
      <c r="J39" s="95"/>
      <c r="K39" s="95"/>
      <c r="L39" s="102"/>
      <c r="M39" s="95"/>
      <c r="N39" s="96"/>
      <c r="O39" s="169"/>
      <c r="P39" s="96"/>
    </row>
    <row r="40" spans="1:16" ht="18.75" customHeight="1">
      <c r="A40" s="173"/>
      <c r="B40" s="174"/>
      <c r="C40" s="94"/>
      <c r="D40" s="95"/>
      <c r="E40" s="95"/>
      <c r="F40" s="102"/>
      <c r="G40" s="267"/>
      <c r="H40" s="171"/>
      <c r="I40" s="129"/>
      <c r="J40" s="95"/>
      <c r="K40" s="95"/>
      <c r="L40" s="102"/>
      <c r="M40" s="95"/>
      <c r="N40" s="96"/>
      <c r="O40" s="169"/>
      <c r="P40" s="96"/>
    </row>
    <row r="41" spans="1:16" ht="18.75" customHeight="1">
      <c r="A41" s="173"/>
      <c r="B41" s="174"/>
      <c r="C41" s="94"/>
      <c r="D41" s="95"/>
      <c r="E41" s="95"/>
      <c r="F41" s="102"/>
      <c r="G41" s="267"/>
      <c r="H41" s="171"/>
      <c r="I41" s="129"/>
      <c r="J41" s="95"/>
      <c r="K41" s="95"/>
      <c r="L41" s="102"/>
      <c r="M41" s="95"/>
      <c r="N41" s="96"/>
      <c r="O41" s="169"/>
      <c r="P41" s="96"/>
    </row>
    <row r="42" spans="1:16" ht="18.75" customHeight="1">
      <c r="A42" s="173"/>
      <c r="B42" s="174"/>
      <c r="C42" s="94"/>
      <c r="D42" s="95"/>
      <c r="E42" s="95"/>
      <c r="F42" s="102"/>
      <c r="G42" s="267"/>
      <c r="H42" s="171"/>
      <c r="I42" s="129"/>
      <c r="J42" s="95"/>
      <c r="K42" s="95"/>
      <c r="L42" s="102"/>
      <c r="M42" s="95"/>
      <c r="N42" s="96"/>
      <c r="O42" s="169"/>
      <c r="P42" s="96"/>
    </row>
    <row r="43" spans="1:16" ht="18.75" customHeight="1">
      <c r="A43" s="173"/>
      <c r="B43" s="174"/>
      <c r="C43" s="94"/>
      <c r="D43" s="95"/>
      <c r="E43" s="95"/>
      <c r="F43" s="102"/>
      <c r="G43" s="267"/>
      <c r="H43" s="171"/>
      <c r="I43" s="129"/>
      <c r="J43" s="95"/>
      <c r="K43" s="95"/>
      <c r="L43" s="102"/>
      <c r="M43" s="95"/>
      <c r="N43" s="96"/>
      <c r="O43" s="169"/>
      <c r="P43" s="96"/>
    </row>
    <row r="44" spans="1:16" ht="18.75" customHeight="1">
      <c r="A44" s="173"/>
      <c r="B44" s="174"/>
      <c r="C44" s="94"/>
      <c r="D44" s="95"/>
      <c r="E44" s="95"/>
      <c r="F44" s="102"/>
      <c r="G44" s="267"/>
      <c r="H44" s="171"/>
      <c r="I44" s="129"/>
      <c r="J44" s="95"/>
      <c r="K44" s="95"/>
      <c r="L44" s="102"/>
      <c r="M44" s="95"/>
      <c r="N44" s="96"/>
      <c r="O44" s="169"/>
      <c r="P44" s="96"/>
    </row>
    <row r="45" spans="1:16" ht="18.75" customHeight="1">
      <c r="A45" s="173"/>
      <c r="B45" s="174"/>
      <c r="C45" s="94"/>
      <c r="D45" s="95"/>
      <c r="E45" s="95"/>
      <c r="F45" s="102"/>
      <c r="G45" s="267"/>
      <c r="H45" s="171"/>
      <c r="I45" s="129"/>
      <c r="J45" s="95"/>
      <c r="K45" s="95"/>
      <c r="L45" s="102"/>
      <c r="M45" s="95"/>
      <c r="N45" s="96"/>
      <c r="O45" s="169"/>
      <c r="P45" s="96"/>
    </row>
    <row r="46" spans="1:16" ht="18.75" customHeight="1">
      <c r="A46" s="173"/>
      <c r="J46" s="95"/>
      <c r="K46" s="272"/>
      <c r="L46" s="102"/>
      <c r="M46" s="95"/>
      <c r="N46" s="96"/>
      <c r="O46" s="169"/>
      <c r="P46" s="96"/>
    </row>
    <row r="47" spans="1:16" ht="18.75" customHeight="1">
      <c r="A47" s="173"/>
      <c r="J47" s="95"/>
      <c r="K47" s="272"/>
      <c r="L47" s="96"/>
      <c r="M47" s="95"/>
      <c r="N47" s="96"/>
      <c r="O47" s="169"/>
      <c r="P47" s="96"/>
    </row>
    <row r="48" spans="1:16" ht="18.75" customHeight="1">
      <c r="A48" s="173"/>
      <c r="J48" s="95"/>
      <c r="K48" s="272"/>
      <c r="L48" s="96"/>
      <c r="M48" s="95"/>
      <c r="N48" s="96"/>
      <c r="O48" s="169"/>
      <c r="P48" s="96"/>
    </row>
    <row r="49" spans="1:16" ht="18.75" customHeight="1">
      <c r="A49" s="173"/>
      <c r="B49" s="174"/>
      <c r="C49" s="94"/>
      <c r="D49" s="95"/>
      <c r="E49" s="95"/>
      <c r="F49" s="102"/>
      <c r="G49" s="267"/>
      <c r="H49" s="171"/>
      <c r="I49" s="129"/>
      <c r="J49" s="95"/>
      <c r="K49" s="95"/>
      <c r="L49" s="102"/>
      <c r="M49" s="95"/>
      <c r="N49" s="96"/>
      <c r="O49" s="169"/>
      <c r="P49" s="96"/>
    </row>
    <row r="50" spans="1:16" ht="18.75" customHeight="1">
      <c r="A50" s="173"/>
      <c r="B50" s="174"/>
      <c r="C50" s="94"/>
      <c r="D50" s="95"/>
      <c r="E50" s="95"/>
      <c r="F50" s="102"/>
      <c r="G50" s="267"/>
      <c r="H50" s="171"/>
      <c r="I50" s="129"/>
      <c r="J50" s="95"/>
      <c r="K50" s="95"/>
      <c r="L50" s="102"/>
      <c r="M50" s="95"/>
      <c r="N50" s="96"/>
      <c r="O50" s="169"/>
      <c r="P50" s="96"/>
    </row>
    <row r="51" spans="1:16" ht="18.75" customHeight="1">
      <c r="A51" s="173"/>
      <c r="B51" s="174"/>
      <c r="C51" s="94"/>
      <c r="D51" s="95"/>
      <c r="E51" s="95"/>
      <c r="F51" s="102"/>
      <c r="G51" s="267"/>
      <c r="H51" s="171"/>
      <c r="I51" s="129"/>
      <c r="J51" s="95"/>
      <c r="K51" s="95"/>
      <c r="L51" s="102"/>
      <c r="M51" s="95"/>
      <c r="N51" s="96"/>
      <c r="O51" s="169"/>
      <c r="P51" s="96"/>
    </row>
    <row r="52" spans="1:16" ht="18.75" customHeight="1">
      <c r="A52" s="173"/>
      <c r="B52" s="174"/>
      <c r="C52" s="94"/>
      <c r="D52" s="95"/>
      <c r="E52" s="95"/>
      <c r="F52" s="102"/>
      <c r="G52" s="267"/>
      <c r="H52" s="171"/>
      <c r="I52" s="129"/>
      <c r="J52" s="95"/>
      <c r="K52" s="95"/>
      <c r="L52" s="102"/>
      <c r="M52" s="95"/>
      <c r="N52" s="96"/>
      <c r="O52" s="169"/>
      <c r="P52" s="96"/>
    </row>
    <row r="53" spans="1:16" ht="18.75" customHeight="1">
      <c r="A53" s="173"/>
      <c r="B53" s="174"/>
      <c r="C53" s="94"/>
      <c r="D53" s="95"/>
      <c r="E53" s="95"/>
      <c r="F53" s="102"/>
      <c r="G53" s="267"/>
      <c r="H53" s="171"/>
      <c r="I53" s="129"/>
      <c r="J53" s="95"/>
      <c r="K53" s="95"/>
      <c r="L53" s="102"/>
      <c r="M53" s="95"/>
      <c r="N53" s="96"/>
      <c r="O53" s="169"/>
      <c r="P53" s="96"/>
    </row>
    <row r="54" spans="1:16" ht="18.75" customHeight="1">
      <c r="A54" s="173"/>
      <c r="B54" s="174"/>
      <c r="C54" s="94"/>
      <c r="D54" s="95"/>
      <c r="E54" s="95"/>
      <c r="F54" s="102"/>
      <c r="G54" s="267"/>
      <c r="H54" s="171"/>
      <c r="I54" s="129"/>
      <c r="J54" s="95"/>
      <c r="K54" s="95"/>
      <c r="L54" s="102"/>
      <c r="M54" s="95"/>
      <c r="N54" s="96"/>
      <c r="O54" s="169"/>
      <c r="P54" s="96"/>
    </row>
    <row r="55" spans="1:16" ht="18.75" customHeight="1">
      <c r="A55" s="173"/>
      <c r="B55" s="174"/>
      <c r="C55" s="94"/>
      <c r="D55" s="95"/>
      <c r="E55" s="95"/>
      <c r="F55" s="102"/>
      <c r="G55" s="267"/>
      <c r="H55" s="171"/>
      <c r="I55" s="129"/>
      <c r="J55" s="95"/>
      <c r="K55" s="95"/>
      <c r="L55" s="96"/>
      <c r="M55" s="95"/>
      <c r="N55" s="96"/>
      <c r="O55" s="169"/>
      <c r="P55" s="96"/>
    </row>
    <row r="56" spans="1:16" ht="18.75" customHeight="1">
      <c r="A56" s="173"/>
      <c r="B56" s="174"/>
      <c r="C56" s="94"/>
      <c r="D56" s="95"/>
      <c r="E56" s="272"/>
      <c r="F56" s="96"/>
      <c r="G56" s="267"/>
      <c r="H56" s="174"/>
      <c r="I56" s="94"/>
      <c r="J56" s="95"/>
      <c r="K56" s="272"/>
      <c r="L56" s="96"/>
      <c r="M56" s="95"/>
      <c r="N56" s="96"/>
      <c r="O56" s="169"/>
      <c r="P56" s="96"/>
    </row>
    <row r="57" spans="1:16" ht="18.75" customHeight="1">
      <c r="A57" s="173"/>
      <c r="B57" s="174"/>
      <c r="C57" s="94"/>
      <c r="D57" s="95"/>
      <c r="E57" s="95"/>
      <c r="F57" s="102"/>
      <c r="G57" s="267"/>
      <c r="H57" s="171"/>
      <c r="I57" s="129"/>
      <c r="J57" s="95"/>
      <c r="K57" s="95"/>
      <c r="L57" s="102"/>
      <c r="M57" s="95"/>
      <c r="N57" s="96"/>
      <c r="O57" s="169"/>
      <c r="P57" s="96"/>
    </row>
    <row r="58" spans="1:16" ht="18.75" customHeight="1">
      <c r="A58" s="173"/>
      <c r="B58" s="174"/>
      <c r="C58" s="94"/>
      <c r="D58" s="95"/>
      <c r="E58" s="272"/>
      <c r="F58" s="96"/>
      <c r="G58" s="267"/>
      <c r="H58" s="174"/>
      <c r="I58" s="94"/>
      <c r="J58" s="95"/>
      <c r="K58" s="272"/>
      <c r="L58" s="96"/>
      <c r="M58" s="95"/>
      <c r="N58" s="96"/>
      <c r="O58" s="169"/>
      <c r="P58" s="96"/>
    </row>
    <row r="59" spans="1:16" ht="18.75" customHeight="1">
      <c r="A59" s="173"/>
      <c r="B59" s="174"/>
      <c r="C59" s="94"/>
      <c r="D59" s="95"/>
      <c r="E59" s="272"/>
      <c r="F59" s="96"/>
      <c r="G59" s="267"/>
      <c r="H59" s="174"/>
      <c r="I59" s="94"/>
      <c r="J59" s="95"/>
      <c r="K59" s="272"/>
      <c r="L59" s="96"/>
      <c r="M59" s="95"/>
      <c r="N59" s="96"/>
      <c r="O59" s="169"/>
      <c r="P59" s="96"/>
    </row>
    <row r="60" spans="1:16" ht="18.75" customHeight="1">
      <c r="A60" s="173"/>
      <c r="B60" s="174"/>
      <c r="C60" s="94"/>
      <c r="D60" s="95"/>
      <c r="E60" s="272"/>
      <c r="F60" s="96"/>
      <c r="G60" s="267"/>
      <c r="H60" s="174"/>
      <c r="I60" s="94"/>
      <c r="J60" s="95"/>
      <c r="K60" s="272"/>
      <c r="L60" s="96"/>
      <c r="M60" s="95"/>
      <c r="N60" s="96"/>
      <c r="O60" s="169"/>
      <c r="P60" s="96"/>
    </row>
    <row r="61" spans="1:16" ht="18.75" customHeight="1">
      <c r="A61" s="173"/>
      <c r="B61" s="174"/>
      <c r="C61" s="94"/>
      <c r="D61" s="95"/>
      <c r="E61" s="272"/>
      <c r="F61" s="96"/>
      <c r="G61" s="267"/>
      <c r="H61" s="174"/>
      <c r="I61" s="94"/>
      <c r="J61" s="95"/>
      <c r="K61" s="272"/>
      <c r="L61" s="96"/>
      <c r="M61" s="95"/>
      <c r="N61" s="130"/>
      <c r="O61" s="169"/>
      <c r="P61" s="96"/>
    </row>
    <row r="62" spans="1:16" ht="18.75" customHeight="1">
      <c r="A62" s="173"/>
      <c r="B62" s="174"/>
      <c r="C62" s="94"/>
      <c r="D62" s="95"/>
      <c r="E62" s="272"/>
      <c r="F62" s="96"/>
      <c r="G62" s="267"/>
      <c r="H62" s="174"/>
      <c r="I62" s="94"/>
      <c r="J62" s="95"/>
      <c r="K62" s="272"/>
      <c r="L62" s="96"/>
      <c r="M62" s="95"/>
      <c r="N62" s="96"/>
      <c r="O62" s="169"/>
      <c r="P62" s="96"/>
    </row>
    <row r="63" spans="1:16" ht="18.75" customHeight="1">
      <c r="A63" s="173"/>
      <c r="B63" s="174"/>
      <c r="C63" s="94"/>
      <c r="D63" s="95"/>
      <c r="E63" s="272"/>
      <c r="F63" s="96"/>
      <c r="G63" s="267"/>
      <c r="H63" s="174"/>
      <c r="I63" s="94"/>
      <c r="J63" s="95"/>
      <c r="K63" s="273"/>
      <c r="L63" s="96"/>
      <c r="M63" s="95"/>
      <c r="N63" s="96"/>
      <c r="O63" s="169"/>
      <c r="P63" s="96"/>
    </row>
    <row r="64" spans="1:16" ht="18.75" customHeight="1">
      <c r="A64" s="173"/>
      <c r="B64" s="174"/>
      <c r="C64" s="94"/>
      <c r="D64" s="95"/>
      <c r="E64" s="272"/>
      <c r="F64" s="96"/>
      <c r="G64" s="267"/>
      <c r="H64" s="174"/>
      <c r="I64" s="94"/>
      <c r="J64" s="95"/>
      <c r="K64" s="272"/>
      <c r="L64" s="96"/>
      <c r="M64" s="95"/>
      <c r="N64" s="96"/>
      <c r="O64" s="169"/>
      <c r="P64" s="96"/>
    </row>
    <row r="65" spans="1:16" ht="18.75" customHeight="1">
      <c r="A65" s="173"/>
      <c r="B65" s="174"/>
      <c r="C65" s="94"/>
      <c r="D65" s="95"/>
      <c r="E65" s="272"/>
      <c r="F65" s="96"/>
      <c r="G65" s="267"/>
      <c r="H65" s="174"/>
      <c r="I65" s="94"/>
      <c r="J65" s="95"/>
      <c r="K65" s="272"/>
      <c r="L65" s="96"/>
      <c r="M65" s="95"/>
      <c r="N65" s="96"/>
      <c r="O65" s="169"/>
      <c r="P65" s="96"/>
    </row>
    <row r="66" spans="1:16" ht="18.75" customHeight="1">
      <c r="A66" s="173"/>
      <c r="B66" s="174"/>
      <c r="C66" s="94"/>
      <c r="D66" s="95"/>
      <c r="E66" s="272"/>
      <c r="F66" s="96"/>
      <c r="G66" s="267"/>
      <c r="H66" s="174"/>
      <c r="I66" s="94"/>
      <c r="J66" s="95"/>
      <c r="K66" s="274"/>
      <c r="L66" s="96"/>
      <c r="M66" s="95"/>
      <c r="N66" s="96"/>
      <c r="O66" s="169"/>
      <c r="P66" s="96"/>
    </row>
    <row r="67" spans="1:16" ht="18.75" customHeight="1">
      <c r="A67" s="173"/>
      <c r="B67" s="174"/>
      <c r="C67" s="94"/>
      <c r="D67" s="95"/>
      <c r="E67" s="272"/>
      <c r="F67" s="96"/>
      <c r="G67" s="267"/>
      <c r="H67" s="174"/>
      <c r="I67" s="94"/>
      <c r="J67" s="95"/>
      <c r="K67" s="272"/>
      <c r="L67" s="96"/>
      <c r="M67" s="95"/>
      <c r="N67" s="96"/>
      <c r="O67" s="169"/>
      <c r="P67" s="96"/>
    </row>
    <row r="68" spans="1:16" ht="19.5" customHeight="1">
      <c r="A68" s="173"/>
      <c r="B68" s="174"/>
      <c r="C68" s="94"/>
      <c r="D68" s="95"/>
      <c r="E68" s="272"/>
      <c r="F68" s="96"/>
      <c r="G68" s="267"/>
      <c r="H68" s="174"/>
      <c r="I68" s="94"/>
      <c r="J68" s="95"/>
      <c r="K68" s="272"/>
      <c r="L68" s="96"/>
      <c r="M68" s="95"/>
      <c r="N68" s="96"/>
      <c r="O68" s="169"/>
      <c r="P68" s="96"/>
    </row>
    <row r="69" spans="1:16" ht="19.5" customHeight="1">
      <c r="A69" s="173"/>
      <c r="B69" s="174"/>
      <c r="C69" s="94"/>
      <c r="D69" s="95"/>
      <c r="E69" s="272"/>
      <c r="F69" s="96"/>
      <c r="G69" s="267"/>
      <c r="H69" s="174"/>
      <c r="I69" s="94"/>
      <c r="J69" s="95"/>
      <c r="K69" s="272"/>
      <c r="L69" s="96"/>
      <c r="M69" s="95"/>
      <c r="N69" s="96"/>
      <c r="O69" s="169"/>
      <c r="P69" s="96"/>
    </row>
    <row r="70" spans="1:16" ht="19.5" customHeight="1">
      <c r="A70" s="173"/>
      <c r="B70" s="174"/>
      <c r="C70" s="94"/>
      <c r="D70" s="95"/>
      <c r="E70" s="272"/>
      <c r="F70" s="96"/>
      <c r="G70" s="267"/>
      <c r="H70" s="174"/>
      <c r="I70" s="94"/>
      <c r="J70" s="95"/>
      <c r="K70" s="272"/>
      <c r="L70" s="96"/>
      <c r="M70" s="95"/>
      <c r="N70" s="96"/>
      <c r="O70" s="169"/>
      <c r="P70" s="96"/>
    </row>
    <row r="71" spans="1:16" ht="19.5" customHeight="1">
      <c r="A71" s="173"/>
      <c r="B71" s="174"/>
      <c r="C71" s="94"/>
      <c r="D71" s="95"/>
      <c r="E71" s="272"/>
      <c r="F71" s="96"/>
      <c r="G71" s="267"/>
      <c r="H71" s="174"/>
      <c r="I71" s="94"/>
      <c r="J71" s="95"/>
      <c r="K71" s="272"/>
      <c r="L71" s="96"/>
      <c r="M71" s="95"/>
      <c r="N71" s="96"/>
      <c r="O71" s="169"/>
      <c r="P71" s="96"/>
    </row>
    <row r="72" spans="1:16" ht="19.5" customHeight="1">
      <c r="A72" s="173"/>
      <c r="B72" s="174"/>
      <c r="C72" s="94"/>
      <c r="D72" s="95"/>
      <c r="E72" s="95"/>
      <c r="F72" s="102"/>
      <c r="G72" s="267"/>
      <c r="H72" s="171"/>
      <c r="I72" s="129"/>
      <c r="J72" s="95"/>
      <c r="K72" s="95"/>
      <c r="L72" s="96"/>
      <c r="M72" s="95"/>
      <c r="N72" s="96"/>
      <c r="O72" s="169"/>
      <c r="P72" s="96"/>
    </row>
    <row r="73" spans="1:16" ht="19.5" customHeight="1">
      <c r="A73" s="173"/>
      <c r="B73" s="174"/>
      <c r="C73" s="94"/>
      <c r="D73" s="95"/>
      <c r="E73" s="272"/>
      <c r="F73" s="96"/>
      <c r="G73" s="267"/>
      <c r="H73" s="174"/>
      <c r="I73" s="94"/>
      <c r="J73" s="95"/>
      <c r="K73" s="272"/>
      <c r="L73" s="96"/>
      <c r="M73" s="95"/>
      <c r="N73" s="96"/>
      <c r="O73" s="169"/>
      <c r="P73" s="96"/>
    </row>
    <row r="74" spans="1:16" ht="19.5" customHeight="1">
      <c r="A74" s="173"/>
      <c r="B74" s="174"/>
      <c r="C74" s="94"/>
      <c r="D74" s="95"/>
      <c r="E74" s="272"/>
      <c r="F74" s="96"/>
      <c r="G74" s="267"/>
      <c r="H74" s="174"/>
      <c r="I74" s="94"/>
      <c r="J74" s="95"/>
      <c r="K74" s="272"/>
      <c r="L74" s="96"/>
      <c r="M74" s="95"/>
      <c r="N74" s="96"/>
      <c r="O74" s="169"/>
      <c r="P74" s="96"/>
    </row>
    <row r="75" spans="1:16" ht="19.5" customHeight="1">
      <c r="A75" s="173"/>
      <c r="B75" s="174"/>
      <c r="C75" s="94"/>
      <c r="D75" s="95"/>
      <c r="E75" s="272"/>
      <c r="F75" s="96"/>
      <c r="G75" s="267"/>
      <c r="H75" s="174"/>
      <c r="I75" s="94"/>
      <c r="J75" s="95"/>
      <c r="K75" s="272"/>
      <c r="L75" s="96"/>
      <c r="M75" s="95"/>
      <c r="N75" s="96"/>
      <c r="O75" s="169"/>
      <c r="P75" s="96"/>
    </row>
    <row r="76" spans="1:16" ht="19.5" customHeight="1">
      <c r="A76" s="173"/>
      <c r="B76" s="174"/>
      <c r="C76" s="94"/>
      <c r="D76" s="95"/>
      <c r="E76" s="272"/>
      <c r="F76" s="96"/>
      <c r="G76" s="267"/>
      <c r="H76" s="174"/>
      <c r="I76" s="94"/>
      <c r="J76" s="95"/>
      <c r="K76" s="272"/>
      <c r="L76" s="96"/>
      <c r="M76" s="95"/>
      <c r="N76" s="96"/>
      <c r="O76" s="169"/>
      <c r="P76" s="96"/>
    </row>
    <row r="77" spans="1:16" ht="19.5" customHeight="1">
      <c r="A77" s="173"/>
      <c r="B77" s="174"/>
      <c r="C77" s="94"/>
      <c r="D77" s="95"/>
      <c r="E77" s="272"/>
      <c r="F77" s="96"/>
      <c r="G77" s="267"/>
      <c r="H77" s="174"/>
      <c r="I77" s="94"/>
      <c r="J77" s="95"/>
      <c r="K77" s="272"/>
      <c r="L77" s="96"/>
      <c r="M77" s="95"/>
      <c r="N77" s="130"/>
      <c r="O77" s="169"/>
      <c r="P77" s="96"/>
    </row>
    <row r="78" spans="1:16" ht="19.5" customHeight="1">
      <c r="A78" s="173"/>
      <c r="B78" s="174"/>
      <c r="C78" s="94"/>
      <c r="D78" s="95"/>
      <c r="E78" s="272"/>
      <c r="F78" s="96"/>
      <c r="G78" s="267"/>
      <c r="H78" s="174"/>
      <c r="I78" s="94"/>
      <c r="J78" s="95"/>
      <c r="K78" s="272"/>
      <c r="L78" s="96"/>
      <c r="M78" s="95"/>
      <c r="N78" s="96"/>
      <c r="O78" s="169"/>
      <c r="P78" s="96"/>
    </row>
    <row r="79" spans="1:16" ht="19.5" customHeight="1">
      <c r="A79" s="173"/>
      <c r="B79" s="174"/>
      <c r="C79" s="94"/>
      <c r="D79" s="95"/>
      <c r="E79" s="272"/>
      <c r="F79" s="96"/>
      <c r="G79" s="267"/>
      <c r="H79" s="174"/>
      <c r="I79" s="94"/>
      <c r="J79" s="95"/>
      <c r="K79" s="273"/>
      <c r="L79" s="96"/>
      <c r="M79" s="95"/>
      <c r="N79" s="96"/>
      <c r="O79" s="169"/>
      <c r="P79" s="96"/>
    </row>
    <row r="80" spans="1:16" ht="19.5" customHeight="1">
      <c r="A80" s="173"/>
      <c r="B80" s="174"/>
      <c r="C80" s="94"/>
      <c r="D80" s="95"/>
      <c r="E80" s="272"/>
      <c r="F80" s="96"/>
      <c r="G80" s="267"/>
      <c r="H80" s="174"/>
      <c r="I80" s="94"/>
      <c r="J80" s="95"/>
      <c r="K80" s="272"/>
      <c r="L80" s="96"/>
      <c r="M80" s="95"/>
      <c r="N80" s="96"/>
      <c r="O80" s="169"/>
      <c r="P80" s="96"/>
    </row>
    <row r="81" spans="1:16" ht="19.5" customHeight="1">
      <c r="A81" s="173"/>
      <c r="B81" s="174"/>
      <c r="C81" s="94"/>
      <c r="D81" s="95"/>
      <c r="E81" s="272"/>
      <c r="F81" s="96"/>
      <c r="G81" s="267"/>
      <c r="H81" s="174"/>
      <c r="I81" s="94"/>
      <c r="J81" s="95"/>
      <c r="K81" s="272"/>
      <c r="L81" s="96"/>
      <c r="M81" s="95"/>
      <c r="N81" s="96"/>
      <c r="O81" s="169"/>
      <c r="P81" s="96"/>
    </row>
    <row r="82" spans="1:16" ht="19.5" customHeight="1">
      <c r="A82" s="173"/>
      <c r="B82" s="174"/>
      <c r="C82" s="94"/>
      <c r="D82" s="95"/>
      <c r="E82" s="272"/>
      <c r="F82" s="96"/>
      <c r="G82" s="267"/>
      <c r="H82" s="174"/>
      <c r="I82" s="94"/>
      <c r="J82" s="95"/>
      <c r="K82" s="274"/>
      <c r="L82" s="96"/>
      <c r="M82" s="95"/>
      <c r="N82" s="96"/>
      <c r="O82" s="169"/>
      <c r="P82" s="96"/>
    </row>
    <row r="83" spans="1:16" ht="19.5" customHeight="1">
      <c r="A83" s="173"/>
      <c r="B83" s="174"/>
      <c r="C83" s="94"/>
      <c r="D83" s="95"/>
      <c r="E83" s="272"/>
      <c r="F83" s="96"/>
      <c r="G83" s="267"/>
      <c r="H83" s="174"/>
      <c r="I83" s="94"/>
      <c r="J83" s="95"/>
      <c r="K83" s="272"/>
      <c r="L83" s="96"/>
      <c r="M83" s="95"/>
      <c r="N83" s="96"/>
      <c r="O83" s="169"/>
      <c r="P83" s="96"/>
    </row>
    <row r="84" spans="1:16" ht="19.5" customHeight="1">
      <c r="A84" s="173"/>
      <c r="B84" s="174"/>
      <c r="C84" s="94"/>
      <c r="D84" s="95"/>
      <c r="E84" s="272"/>
      <c r="F84" s="96"/>
      <c r="G84" s="267"/>
      <c r="H84" s="174"/>
      <c r="I84" s="94"/>
      <c r="J84" s="95"/>
      <c r="K84" s="272"/>
      <c r="L84" s="96"/>
      <c r="M84" s="95"/>
      <c r="N84" s="96"/>
      <c r="O84" s="169"/>
      <c r="P84" s="96"/>
    </row>
    <row r="85" spans="1:16" ht="19.5" customHeight="1">
      <c r="A85" s="173"/>
      <c r="B85" s="174"/>
      <c r="C85" s="94"/>
      <c r="D85" s="95"/>
      <c r="E85" s="272"/>
      <c r="F85" s="96"/>
      <c r="G85" s="267"/>
      <c r="H85" s="174"/>
      <c r="I85" s="94"/>
      <c r="J85" s="95"/>
      <c r="K85" s="272"/>
      <c r="L85" s="96"/>
      <c r="M85" s="95"/>
      <c r="N85" s="96"/>
      <c r="O85" s="169"/>
      <c r="P85" s="96"/>
    </row>
    <row r="86" spans="1:16" ht="19.5" customHeight="1">
      <c r="A86" s="173"/>
      <c r="B86" s="174"/>
      <c r="C86" s="94"/>
      <c r="D86" s="95"/>
      <c r="E86" s="272"/>
      <c r="F86" s="96"/>
      <c r="G86" s="267"/>
      <c r="H86" s="174"/>
      <c r="I86" s="94"/>
      <c r="J86" s="95"/>
      <c r="K86" s="272"/>
      <c r="L86" s="96"/>
      <c r="M86" s="95"/>
      <c r="N86" s="96"/>
      <c r="O86" s="169"/>
      <c r="P86" s="96"/>
    </row>
    <row r="87" spans="1:16" ht="19.5" customHeight="1" thickBot="1">
      <c r="A87" s="173"/>
      <c r="B87" s="175"/>
      <c r="C87" s="138"/>
      <c r="D87" s="172"/>
      <c r="E87" s="275"/>
      <c r="F87" s="276"/>
      <c r="G87" s="268"/>
      <c r="H87" s="175"/>
      <c r="I87" s="138"/>
      <c r="J87" s="172"/>
      <c r="K87" s="275"/>
      <c r="L87" s="276"/>
      <c r="M87" s="95"/>
      <c r="N87" s="96"/>
      <c r="O87" s="169"/>
      <c r="P87" s="96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6.25">
      <c r="A1" s="492" t="str">
        <f>Altalanos!$A$6</f>
        <v>Budapest szenior</v>
      </c>
      <c r="B1" s="492"/>
      <c r="C1" s="492"/>
      <c r="D1" s="492"/>
      <c r="E1" s="492"/>
      <c r="F1" s="492"/>
      <c r="G1" s="176"/>
      <c r="H1" s="179" t="s">
        <v>46</v>
      </c>
      <c r="I1" s="177"/>
      <c r="J1" s="178"/>
      <c r="L1" s="180"/>
      <c r="M1" s="204"/>
      <c r="N1" s="206"/>
      <c r="O1" s="206" t="s">
        <v>5</v>
      </c>
      <c r="P1" s="206"/>
      <c r="Q1" s="207"/>
      <c r="R1" s="206"/>
      <c r="S1" s="208"/>
    </row>
    <row r="2" spans="1:19" ht="12.75">
      <c r="A2" s="181" t="s">
        <v>31</v>
      </c>
      <c r="B2" s="182"/>
      <c r="C2" s="182"/>
      <c r="D2" s="182"/>
      <c r="E2" s="182" t="str">
        <f>Altalanos!$A$8</f>
        <v>Vp110-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2"/>
      <c r="O3" s="211"/>
      <c r="P3" s="212"/>
      <c r="Q3" s="255" t="s">
        <v>58</v>
      </c>
      <c r="R3" s="256" t="s">
        <v>64</v>
      </c>
      <c r="S3" s="254"/>
    </row>
    <row r="4" spans="1:19" ht="13.5" thickBot="1">
      <c r="A4" s="493" t="str">
        <f>Altalanos!$A$10</f>
        <v>2020.07.10-12.</v>
      </c>
      <c r="B4" s="493"/>
      <c r="C4" s="493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Q4" s="257" t="s">
        <v>65</v>
      </c>
      <c r="R4" s="258" t="s">
        <v>60</v>
      </c>
      <c r="S4" s="254"/>
    </row>
    <row r="5" spans="1:19" ht="12.75">
      <c r="A5" s="34"/>
      <c r="B5" s="34" t="s">
        <v>30</v>
      </c>
      <c r="C5" s="201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6" t="s">
        <v>54</v>
      </c>
      <c r="L5" s="246" t="s">
        <v>55</v>
      </c>
      <c r="M5" s="246"/>
      <c r="N5" s="208"/>
      <c r="O5" s="208"/>
      <c r="P5" s="208"/>
      <c r="Q5" s="259" t="s">
        <v>66</v>
      </c>
      <c r="R5" s="260" t="s">
        <v>62</v>
      </c>
      <c r="S5" s="254"/>
    </row>
    <row r="6" spans="1:19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253"/>
      <c r="L6" s="253"/>
      <c r="M6" s="253"/>
      <c r="N6" s="208"/>
      <c r="O6" s="208"/>
      <c r="P6" s="208"/>
      <c r="Q6" s="208"/>
      <c r="R6" s="208"/>
      <c r="S6" s="208"/>
    </row>
    <row r="7" spans="1:19" ht="12.75">
      <c r="A7" s="192"/>
      <c r="B7" s="192"/>
      <c r="C7" s="202">
        <f>IF($B8="","",VLOOKUP($B8,'Vp110-elő'!$A$7:$P$22,5))</f>
        <v>650205</v>
      </c>
      <c r="D7" s="490">
        <f>IF($B8="","",VLOOKUP($B8,'Vp110-elő'!$A$7:$P$23,15))</f>
        <v>0</v>
      </c>
      <c r="E7" s="200" t="str">
        <f>UPPER(IF($B8="","",VLOOKUP($B8,'Vp110-elő'!$A$7:$P$22,2)))</f>
        <v>BALTA </v>
      </c>
      <c r="F7" s="203"/>
      <c r="G7" s="200" t="str">
        <f>IF($B8="","",VLOOKUP($B8,'Vp110-elő'!$A$7:$P$22,3))</f>
        <v>Rózsa</v>
      </c>
      <c r="H7" s="203"/>
      <c r="I7" s="200">
        <f>IF($B8="","",VLOOKUP($B8,'Vp110-elő'!$A$7:$P$22,4))</f>
        <v>0</v>
      </c>
      <c r="J7" s="192"/>
      <c r="K7" s="500"/>
      <c r="L7" s="503">
        <v>140</v>
      </c>
      <c r="M7" s="192"/>
      <c r="N7" s="208"/>
      <c r="O7" s="208"/>
      <c r="P7" s="208"/>
      <c r="Q7" s="208"/>
      <c r="R7" s="208"/>
      <c r="S7" s="208"/>
    </row>
    <row r="8" spans="1:19" ht="12.75">
      <c r="A8" s="216" t="s">
        <v>50</v>
      </c>
      <c r="B8" s="247">
        <v>11</v>
      </c>
      <c r="C8" s="202">
        <f>IF($B8="","",VLOOKUP($B8,'Vp110-elő'!$A$7:$P$22,11))</f>
        <v>0</v>
      </c>
      <c r="D8" s="491"/>
      <c r="E8" s="200" t="str">
        <f>UPPER(IF($B8="","",VLOOKUP($B8,'Vp110-elő'!$A$7:$P$22,8)))</f>
        <v>HALMY</v>
      </c>
      <c r="F8" s="203"/>
      <c r="G8" s="200" t="str">
        <f>IF($B8="","",VLOOKUP($B8,'Vp110-elő'!$A$7:$P$22,9))</f>
        <v>Zsolt</v>
      </c>
      <c r="H8" s="203"/>
      <c r="I8" s="200">
        <f>IF($B8="","",VLOOKUP($B8,'Vp110-elő'!$A$7:$P$22,10))</f>
        <v>0</v>
      </c>
      <c r="J8" s="192"/>
      <c r="K8" s="501" t="s">
        <v>230</v>
      </c>
      <c r="L8" s="504">
        <v>140</v>
      </c>
      <c r="M8" s="234"/>
      <c r="N8" s="208"/>
      <c r="O8" s="208"/>
      <c r="P8" s="208"/>
      <c r="Q8" s="208"/>
      <c r="R8" s="208"/>
      <c r="S8" s="208"/>
    </row>
    <row r="9" spans="1:19" ht="12.75">
      <c r="A9" s="216"/>
      <c r="B9" s="248"/>
      <c r="C9" s="250"/>
      <c r="D9" s="250"/>
      <c r="E9" s="251"/>
      <c r="F9" s="252"/>
      <c r="G9" s="251"/>
      <c r="H9" s="252"/>
      <c r="I9" s="251"/>
      <c r="J9" s="192"/>
      <c r="K9" s="502"/>
      <c r="L9" s="505"/>
      <c r="M9" s="234"/>
      <c r="N9" s="208"/>
      <c r="O9" s="208"/>
      <c r="P9" s="208"/>
      <c r="Q9" s="208"/>
      <c r="R9" s="208"/>
      <c r="S9" s="208"/>
    </row>
    <row r="10" spans="1:19" ht="12.75">
      <c r="A10" s="216"/>
      <c r="B10" s="248"/>
      <c r="C10" s="202">
        <f>IF($B11="","",VLOOKUP($B11,'Vp110-elő'!$A$7:$P$22,5))</f>
        <v>0</v>
      </c>
      <c r="D10" s="490">
        <f>IF($B11="","",VLOOKUP($B11,'Vp110-elő'!$A$7:$P$23,15))</f>
        <v>0</v>
      </c>
      <c r="E10" s="200" t="str">
        <f>UPPER(IF($B11="","",VLOOKUP($B11,'Vp110-elő'!$A$7:$P$22,2)))</f>
        <v>GÖBÖL</v>
      </c>
      <c r="F10" s="203"/>
      <c r="G10" s="200" t="str">
        <f>IF($B11="","",VLOOKUP($B11,'Vp110-elő'!$A$7:$P$22,3))</f>
        <v>Edina</v>
      </c>
      <c r="H10" s="203"/>
      <c r="I10" s="200">
        <f>IF($B11="","",VLOOKUP($B11,'Vp110-elő'!$A$7:$P$22,4))</f>
        <v>0</v>
      </c>
      <c r="J10" s="192"/>
      <c r="K10" s="500"/>
      <c r="L10" s="503">
        <v>90</v>
      </c>
      <c r="M10" s="234"/>
      <c r="N10" s="208"/>
      <c r="O10" s="208"/>
      <c r="P10" s="208"/>
      <c r="Q10" s="208"/>
      <c r="R10" s="208"/>
      <c r="S10" s="208"/>
    </row>
    <row r="11" spans="1:19" ht="12.75">
      <c r="A11" s="216" t="s">
        <v>51</v>
      </c>
      <c r="B11" s="247">
        <v>3</v>
      </c>
      <c r="C11" s="202">
        <f>IF($B11="","",VLOOKUP($B11,'Vp110-elő'!$A$7:$P$22,11))</f>
        <v>0</v>
      </c>
      <c r="D11" s="491"/>
      <c r="E11" s="200" t="str">
        <f>UPPER(IF($B11="","",VLOOKUP($B11,'Vp110-elő'!$A$7:$P$22,8)))</f>
        <v>KICSKA</v>
      </c>
      <c r="F11" s="203"/>
      <c r="G11" s="200" t="str">
        <f>IF($B11="","",VLOOKUP($B11,'Vp110-elő'!$A$7:$P$22,9))</f>
        <v>László</v>
      </c>
      <c r="H11" s="203"/>
      <c r="I11" s="200">
        <f>IF($B11="","",VLOOKUP($B11,'Vp110-elő'!$A$7:$P$22,10))</f>
        <v>0</v>
      </c>
      <c r="J11" s="192"/>
      <c r="K11" s="501" t="s">
        <v>231</v>
      </c>
      <c r="L11" s="504">
        <v>90</v>
      </c>
      <c r="M11" s="234"/>
      <c r="N11" s="208"/>
      <c r="O11" s="208"/>
      <c r="P11" s="208"/>
      <c r="Q11" s="208"/>
      <c r="R11" s="208"/>
      <c r="S11" s="208"/>
    </row>
    <row r="12" spans="1:19" ht="12.75">
      <c r="A12" s="216"/>
      <c r="B12" s="248"/>
      <c r="C12" s="250"/>
      <c r="D12" s="250"/>
      <c r="E12" s="251"/>
      <c r="F12" s="252"/>
      <c r="G12" s="251"/>
      <c r="H12" s="252"/>
      <c r="I12" s="251"/>
      <c r="J12" s="192"/>
      <c r="K12" s="502"/>
      <c r="L12" s="505"/>
      <c r="M12" s="234"/>
      <c r="N12" s="208"/>
      <c r="O12" s="208"/>
      <c r="P12" s="208"/>
      <c r="Q12" s="208"/>
      <c r="R12" s="208"/>
      <c r="S12" s="208"/>
    </row>
    <row r="13" spans="1:19" ht="12.75">
      <c r="A13" s="216"/>
      <c r="B13" s="248"/>
      <c r="C13" s="202">
        <f>IF($B14="","",VLOOKUP($B14,'Vp110-elő'!$A$7:$P$22,5))</f>
        <v>0</v>
      </c>
      <c r="D13" s="490">
        <f>IF($B14="","",VLOOKUP($B14,'Vp110-elő'!$A$7:$P$23,15))</f>
        <v>0</v>
      </c>
      <c r="E13" s="200" t="str">
        <f>UPPER(IF($B14="","",VLOOKUP($B14,'Vp110-elő'!$A$7:$P$22,2)))</f>
        <v>STRÉDA</v>
      </c>
      <c r="F13" s="203"/>
      <c r="G13" s="200" t="str">
        <f>IF($B14="","",VLOOKUP($B14,'Vp110-elő'!$A$7:$P$22,3))</f>
        <v>Ágnes</v>
      </c>
      <c r="H13" s="203"/>
      <c r="I13" s="200">
        <f>IF($B14="","",VLOOKUP($B14,'Vp110-elő'!$A$7:$P$22,4))</f>
        <v>0</v>
      </c>
      <c r="J13" s="192"/>
      <c r="K13" s="500"/>
      <c r="L13" s="503">
        <v>60</v>
      </c>
      <c r="M13" s="234"/>
      <c r="N13" s="208"/>
      <c r="O13" s="208"/>
      <c r="P13" s="208"/>
      <c r="Q13" s="208"/>
      <c r="R13" s="208"/>
      <c r="S13" s="208"/>
    </row>
    <row r="14" spans="1:19" ht="12.75">
      <c r="A14" s="216" t="s">
        <v>52</v>
      </c>
      <c r="B14" s="247">
        <v>10</v>
      </c>
      <c r="C14" s="202">
        <f>IF($B14="","",VLOOKUP($B14,'Vp110-elő'!$A$7:$P$22,11))</f>
        <v>0</v>
      </c>
      <c r="D14" s="491"/>
      <c r="E14" s="200" t="str">
        <f>UPPER(IF($B14="","",VLOOKUP($B14,'Vp110-elő'!$A$7:$P$22,8)))</f>
        <v>KŐHÁZI</v>
      </c>
      <c r="F14" s="203"/>
      <c r="G14" s="200" t="str">
        <f>IF($B14="","",VLOOKUP($B14,'Vp110-elő'!$A$7:$P$22,9))</f>
        <v>Ferenc</v>
      </c>
      <c r="H14" s="203"/>
      <c r="I14" s="200">
        <f>IF($B14="","",VLOOKUP($B14,'Vp110-elő'!$A$7:$P$22,10))</f>
        <v>0</v>
      </c>
      <c r="J14" s="192"/>
      <c r="K14" s="501" t="s">
        <v>232</v>
      </c>
      <c r="L14" s="504">
        <v>60</v>
      </c>
      <c r="M14" s="234"/>
      <c r="N14" s="208"/>
      <c r="O14" s="208"/>
      <c r="P14" s="208"/>
      <c r="Q14" s="208"/>
      <c r="R14" s="208"/>
      <c r="S14" s="208"/>
    </row>
    <row r="15" spans="1:13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3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</row>
    <row r="17" spans="1:13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2.75">
      <c r="A19" s="192"/>
      <c r="B19" s="192"/>
      <c r="C19" s="192"/>
      <c r="D19" s="282"/>
      <c r="E19" s="282"/>
      <c r="F19" s="282"/>
      <c r="G19" s="282"/>
      <c r="H19" s="282"/>
      <c r="I19" s="282"/>
      <c r="J19" s="192"/>
      <c r="K19" s="192"/>
      <c r="L19" s="192"/>
      <c r="M19" s="192"/>
    </row>
    <row r="20" spans="1:13" ht="12.75">
      <c r="A20" s="192"/>
      <c r="B20" s="192"/>
      <c r="C20" s="192"/>
      <c r="D20" s="282"/>
      <c r="E20" s="282"/>
      <c r="F20" s="282"/>
      <c r="G20" s="282"/>
      <c r="H20" s="282"/>
      <c r="I20" s="282"/>
      <c r="J20" s="192"/>
      <c r="K20" s="192"/>
      <c r="L20" s="192"/>
      <c r="M20" s="192"/>
    </row>
    <row r="21" spans="1:13" ht="18.75" customHeight="1">
      <c r="A21" s="192"/>
      <c r="B21" s="494"/>
      <c r="C21" s="494"/>
      <c r="D21" s="489" t="str">
        <f>CONCATENATE(E7,"/",E8)</f>
        <v>BALTA /HALMY</v>
      </c>
      <c r="E21" s="489"/>
      <c r="F21" s="489" t="str">
        <f>CONCATENATE(E10,"/",E11)</f>
        <v>GÖBÖL/KICSKA</v>
      </c>
      <c r="G21" s="489"/>
      <c r="H21" s="489" t="str">
        <f>CONCATENATE(E13,"/",E14)</f>
        <v>STRÉDA/KŐHÁZI</v>
      </c>
      <c r="I21" s="489"/>
      <c r="J21" s="192"/>
      <c r="K21" s="192"/>
      <c r="L21" s="192"/>
      <c r="M21" s="192"/>
    </row>
    <row r="22" spans="1:13" ht="18.75" customHeight="1">
      <c r="A22" s="249" t="s">
        <v>50</v>
      </c>
      <c r="B22" s="488" t="str">
        <f>CONCATENATE(E7,"/",E8)</f>
        <v>BALTA /HALMY</v>
      </c>
      <c r="C22" s="488"/>
      <c r="D22" s="485"/>
      <c r="E22" s="485"/>
      <c r="F22" s="486" t="s">
        <v>159</v>
      </c>
      <c r="G22" s="487"/>
      <c r="H22" s="486" t="s">
        <v>160</v>
      </c>
      <c r="I22" s="487"/>
      <c r="J22" s="192"/>
      <c r="K22" s="192"/>
      <c r="L22" s="192"/>
      <c r="M22" s="192"/>
    </row>
    <row r="23" spans="1:13" ht="18.75" customHeight="1">
      <c r="A23" s="249" t="s">
        <v>51</v>
      </c>
      <c r="B23" s="488" t="str">
        <f>CONCATENATE(E10,"/",E11)</f>
        <v>GÖBÖL/KICSKA</v>
      </c>
      <c r="C23" s="488"/>
      <c r="D23" s="486" t="s">
        <v>161</v>
      </c>
      <c r="E23" s="487"/>
      <c r="F23" s="485"/>
      <c r="G23" s="485"/>
      <c r="H23" s="486" t="s">
        <v>162</v>
      </c>
      <c r="I23" s="487"/>
      <c r="J23" s="192"/>
      <c r="K23" s="192"/>
      <c r="L23" s="192"/>
      <c r="M23" s="192"/>
    </row>
    <row r="24" spans="1:13" ht="18.75" customHeight="1">
      <c r="A24" s="249" t="s">
        <v>52</v>
      </c>
      <c r="B24" s="488" t="str">
        <f>CONCATENATE(E13,"/",E14)</f>
        <v>STRÉDA/KŐHÁZI</v>
      </c>
      <c r="C24" s="488"/>
      <c r="D24" s="486" t="s">
        <v>163</v>
      </c>
      <c r="E24" s="487"/>
      <c r="F24" s="486" t="s">
        <v>164</v>
      </c>
      <c r="G24" s="487"/>
      <c r="H24" s="485"/>
      <c r="I24" s="485"/>
      <c r="J24" s="192"/>
      <c r="K24" s="192"/>
      <c r="L24" s="192"/>
      <c r="M24" s="192"/>
    </row>
    <row r="25" spans="1:13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</row>
    <row r="26" spans="1:13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3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9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1"/>
      <c r="M35" s="192"/>
      <c r="O35" s="208"/>
      <c r="P35" s="208"/>
      <c r="Q35" s="208"/>
      <c r="R35" s="208"/>
      <c r="S35" s="208"/>
    </row>
    <row r="36" spans="1:19" ht="12.75">
      <c r="A36" s="111" t="s">
        <v>25</v>
      </c>
      <c r="B36" s="112"/>
      <c r="C36" s="159"/>
      <c r="D36" s="223" t="s">
        <v>0</v>
      </c>
      <c r="E36" s="113" t="s">
        <v>27</v>
      </c>
      <c r="F36" s="243"/>
      <c r="G36" s="223" t="s">
        <v>0</v>
      </c>
      <c r="H36" s="224" t="s">
        <v>33</v>
      </c>
      <c r="I36" s="133"/>
      <c r="J36" s="224" t="s">
        <v>34</v>
      </c>
      <c r="K36" s="132" t="s">
        <v>35</v>
      </c>
      <c r="L36" s="34"/>
      <c r="M36" s="243"/>
      <c r="O36" s="208"/>
      <c r="P36" s="217"/>
      <c r="Q36" s="217"/>
      <c r="R36" s="218"/>
      <c r="S36" s="208"/>
    </row>
    <row r="37" spans="1:19" ht="12.75">
      <c r="A37" s="195" t="s">
        <v>26</v>
      </c>
      <c r="B37" s="196"/>
      <c r="C37" s="197"/>
      <c r="D37" s="225"/>
      <c r="E37" s="85"/>
      <c r="F37" s="85"/>
      <c r="G37" s="237" t="s">
        <v>1</v>
      </c>
      <c r="H37" s="196"/>
      <c r="I37" s="226"/>
      <c r="J37" s="238"/>
      <c r="K37" s="193" t="s">
        <v>28</v>
      </c>
      <c r="L37" s="244"/>
      <c r="M37" s="227"/>
      <c r="O37" s="208"/>
      <c r="P37" s="219"/>
      <c r="Q37" s="219"/>
      <c r="R37" s="220"/>
      <c r="S37" s="208"/>
    </row>
    <row r="38" spans="1:19" ht="12.75">
      <c r="A38" s="198" t="s">
        <v>32</v>
      </c>
      <c r="B38" s="131"/>
      <c r="C38" s="199"/>
      <c r="D38" s="228"/>
      <c r="E38" s="85"/>
      <c r="F38" s="85"/>
      <c r="G38" s="239"/>
      <c r="H38" s="230"/>
      <c r="I38" s="231"/>
      <c r="J38" s="84"/>
      <c r="K38" s="241"/>
      <c r="L38" s="191"/>
      <c r="M38" s="236"/>
      <c r="O38" s="208"/>
      <c r="P38" s="220"/>
      <c r="Q38" s="221"/>
      <c r="R38" s="220"/>
      <c r="S38" s="208"/>
    </row>
    <row r="39" spans="1:19" ht="12.75">
      <c r="A39" s="147"/>
      <c r="B39" s="148"/>
      <c r="C39" s="149"/>
      <c r="D39" s="228"/>
      <c r="E39" s="85"/>
      <c r="F39" s="85"/>
      <c r="G39" s="239" t="s">
        <v>2</v>
      </c>
      <c r="H39" s="230"/>
      <c r="I39" s="231"/>
      <c r="J39" s="84"/>
      <c r="K39" s="193" t="s">
        <v>29</v>
      </c>
      <c r="L39" s="244"/>
      <c r="M39" s="227"/>
      <c r="O39" s="208"/>
      <c r="P39" s="219"/>
      <c r="Q39" s="219"/>
      <c r="R39" s="220"/>
      <c r="S39" s="208"/>
    </row>
    <row r="40" spans="1:19" ht="12.75">
      <c r="A40" s="114"/>
      <c r="B40" s="157"/>
      <c r="C40" s="115"/>
      <c r="D40" s="228"/>
      <c r="E40" s="85"/>
      <c r="F40" s="118"/>
      <c r="G40" s="229"/>
      <c r="H40" s="230"/>
      <c r="I40" s="231"/>
      <c r="J40" s="84"/>
      <c r="K40" s="242"/>
      <c r="L40" s="234"/>
      <c r="M40" s="232"/>
      <c r="O40" s="208"/>
      <c r="P40" s="220"/>
      <c r="Q40" s="221"/>
      <c r="R40" s="220"/>
      <c r="S40" s="208"/>
    </row>
    <row r="41" spans="1:19" ht="12.75">
      <c r="A41" s="135"/>
      <c r="B41" s="150"/>
      <c r="C41" s="158"/>
      <c r="D41" s="228"/>
      <c r="E41" s="233"/>
      <c r="F41" s="234"/>
      <c r="G41" s="239" t="s">
        <v>3</v>
      </c>
      <c r="H41" s="230"/>
      <c r="I41" s="231"/>
      <c r="J41" s="84"/>
      <c r="K41" s="198"/>
      <c r="L41" s="191"/>
      <c r="M41" s="236"/>
      <c r="O41" s="208"/>
      <c r="P41" s="220"/>
      <c r="Q41" s="221"/>
      <c r="R41" s="220"/>
      <c r="S41" s="208"/>
    </row>
    <row r="42" spans="1:19" ht="12.75">
      <c r="A42" s="136"/>
      <c r="B42" s="152"/>
      <c r="C42" s="115"/>
      <c r="D42" s="228"/>
      <c r="E42" s="233"/>
      <c r="F42" s="234"/>
      <c r="G42" s="239"/>
      <c r="H42" s="230"/>
      <c r="I42" s="231"/>
      <c r="J42" s="84"/>
      <c r="K42" s="193" t="s">
        <v>23</v>
      </c>
      <c r="L42" s="244"/>
      <c r="M42" s="227"/>
      <c r="O42" s="208"/>
      <c r="P42" s="219"/>
      <c r="Q42" s="219"/>
      <c r="R42" s="220"/>
      <c r="S42" s="208"/>
    </row>
    <row r="43" spans="1:19" ht="12.75">
      <c r="A43" s="136"/>
      <c r="B43" s="152"/>
      <c r="C43" s="145"/>
      <c r="D43" s="228"/>
      <c r="E43" s="233"/>
      <c r="F43" s="234"/>
      <c r="G43" s="239" t="s">
        <v>4</v>
      </c>
      <c r="H43" s="230"/>
      <c r="I43" s="231"/>
      <c r="J43" s="84"/>
      <c r="K43" s="242"/>
      <c r="L43" s="234"/>
      <c r="M43" s="232"/>
      <c r="O43" s="208"/>
      <c r="P43" s="220"/>
      <c r="Q43" s="221"/>
      <c r="R43" s="220"/>
      <c r="S43" s="208"/>
    </row>
    <row r="44" spans="1:19" ht="12.75">
      <c r="A44" s="137"/>
      <c r="B44" s="134"/>
      <c r="C44" s="146"/>
      <c r="D44" s="235"/>
      <c r="E44" s="116"/>
      <c r="F44" s="191"/>
      <c r="G44" s="240"/>
      <c r="H44" s="131"/>
      <c r="I44" s="194"/>
      <c r="J44" s="117"/>
      <c r="K44" s="198" t="str">
        <f>L4</f>
        <v>Kádár László</v>
      </c>
      <c r="L44" s="191"/>
      <c r="M44" s="236"/>
      <c r="O44" s="208"/>
      <c r="P44" s="220"/>
      <c r="Q44" s="221"/>
      <c r="R44" s="222">
        <f>MIN(4,'Vp110-elő'!$P$5)</f>
        <v>0</v>
      </c>
      <c r="S44" s="208"/>
    </row>
    <row r="45" spans="15:19" ht="12.75">
      <c r="O45" s="208"/>
      <c r="P45" s="208"/>
      <c r="Q45" s="208"/>
      <c r="R45" s="208"/>
      <c r="S45" s="208"/>
    </row>
    <row r="46" spans="15:19" ht="12.75">
      <c r="O46" s="208"/>
      <c r="P46" s="208"/>
      <c r="Q46" s="208"/>
      <c r="R46" s="208"/>
      <c r="S46" s="208"/>
    </row>
  </sheetData>
  <sheetProtection/>
  <mergeCells count="21">
    <mergeCell ref="D7:D8"/>
    <mergeCell ref="D13:D14"/>
    <mergeCell ref="D10:D11"/>
    <mergeCell ref="F24:G24"/>
    <mergeCell ref="A1:F1"/>
    <mergeCell ref="A4:C4"/>
    <mergeCell ref="B21:C21"/>
    <mergeCell ref="D21:E21"/>
    <mergeCell ref="F21:G21"/>
    <mergeCell ref="B23:C23"/>
    <mergeCell ref="D23:E23"/>
    <mergeCell ref="F23:G23"/>
    <mergeCell ref="H24:I24"/>
    <mergeCell ref="H23:I23"/>
    <mergeCell ref="B24:C24"/>
    <mergeCell ref="H21:I21"/>
    <mergeCell ref="B22:C22"/>
    <mergeCell ref="D22:E22"/>
    <mergeCell ref="F22:G22"/>
    <mergeCell ref="H22:I22"/>
    <mergeCell ref="D24:E24"/>
  </mergeCells>
  <conditionalFormatting sqref="E7:E14">
    <cfRule type="cellIs" priority="1" dxfId="1" operator="equal" stopIfTrue="1">
      <formula>"Bye"</formula>
    </cfRule>
  </conditionalFormatting>
  <conditionalFormatting sqref="R44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492" t="str">
        <f>Altalanos!$A$6</f>
        <v>Budapest szenior</v>
      </c>
      <c r="B1" s="492"/>
      <c r="C1" s="492"/>
      <c r="D1" s="492"/>
      <c r="E1" s="492"/>
      <c r="F1" s="492"/>
      <c r="G1" s="176"/>
      <c r="H1" s="179" t="s">
        <v>46</v>
      </c>
      <c r="I1" s="177"/>
      <c r="J1" s="178"/>
      <c r="L1" s="180"/>
      <c r="M1" s="204"/>
      <c r="N1" s="206"/>
      <c r="O1" s="206" t="s">
        <v>5</v>
      </c>
      <c r="P1" s="206"/>
      <c r="Q1" s="207"/>
      <c r="R1" s="206"/>
      <c r="S1" s="208"/>
    </row>
    <row r="2" spans="1:19" ht="12.75">
      <c r="A2" s="181" t="s">
        <v>31</v>
      </c>
      <c r="B2" s="182"/>
      <c r="C2" s="182"/>
      <c r="D2" s="182"/>
      <c r="E2" s="182" t="str">
        <f>Altalanos!$A$8</f>
        <v>Vp110-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55" t="s">
        <v>58</v>
      </c>
      <c r="R2" s="256" t="s">
        <v>64</v>
      </c>
      <c r="S2" s="256" t="s">
        <v>59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2"/>
      <c r="O3" s="211"/>
      <c r="P3" s="212"/>
      <c r="Q3" s="257" t="s">
        <v>65</v>
      </c>
      <c r="R3" s="258" t="s">
        <v>60</v>
      </c>
      <c r="S3" s="258" t="s">
        <v>61</v>
      </c>
    </row>
    <row r="4" spans="1:19" ht="13.5" thickBot="1">
      <c r="A4" s="493" t="str">
        <f>Altalanos!$A$10</f>
        <v>2020.07.10-12.</v>
      </c>
      <c r="B4" s="493"/>
      <c r="C4" s="493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Q4" s="259" t="s">
        <v>66</v>
      </c>
      <c r="R4" s="260" t="s">
        <v>62</v>
      </c>
      <c r="S4" s="260" t="s">
        <v>63</v>
      </c>
    </row>
    <row r="5" spans="1:19" ht="12.75">
      <c r="A5" s="34"/>
      <c r="B5" s="34" t="s">
        <v>30</v>
      </c>
      <c r="C5" s="201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6" t="s">
        <v>54</v>
      </c>
      <c r="L5" s="246" t="s">
        <v>55</v>
      </c>
      <c r="M5" s="246"/>
      <c r="N5" s="208"/>
      <c r="O5" s="208"/>
      <c r="P5" s="208"/>
      <c r="Q5" s="208"/>
      <c r="R5" s="208"/>
      <c r="S5" s="208"/>
    </row>
    <row r="6" spans="1:19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253"/>
      <c r="L6" s="253"/>
      <c r="M6" s="253"/>
      <c r="N6" s="208"/>
      <c r="O6" s="208"/>
      <c r="P6" s="208"/>
      <c r="Q6" s="208"/>
      <c r="R6" s="208"/>
      <c r="S6" s="208"/>
    </row>
    <row r="7" spans="1:19" ht="12.75">
      <c r="A7" s="192"/>
      <c r="B7" s="192"/>
      <c r="C7" s="202">
        <f>IF($B8="","",VLOOKUP($B8,'Vp110-elő'!$A$7:$P$22,5))</f>
        <v>0</v>
      </c>
      <c r="D7" s="490">
        <f>IF($B8="","",VLOOKUP($B8,'Vp110-elő'!$A$7:$P$23,15))</f>
        <v>0</v>
      </c>
      <c r="E7" s="200" t="str">
        <f>UPPER(IF($B8="","",VLOOKUP($B8,'Vp110-elő'!$A$7:$P$22,2)))</f>
        <v>SZABÓ</v>
      </c>
      <c r="F7" s="203"/>
      <c r="G7" s="200" t="str">
        <f>IF($B8="","",VLOOKUP($B8,'Vp110-elő'!$A$7:$P$22,3))</f>
        <v>Zsófia</v>
      </c>
      <c r="H7" s="203"/>
      <c r="I7" s="200">
        <f>IF($B8="","",VLOOKUP($B8,'Vp110-elő'!$A$7:$P$22,4))</f>
        <v>0</v>
      </c>
      <c r="J7" s="192"/>
      <c r="K7" s="126"/>
      <c r="L7" s="503">
        <v>40</v>
      </c>
      <c r="M7" s="192"/>
      <c r="N7" s="208"/>
      <c r="O7" s="208"/>
      <c r="P7" s="208"/>
      <c r="Q7" s="208"/>
      <c r="R7" s="208"/>
      <c r="S7" s="208"/>
    </row>
    <row r="8" spans="1:19" ht="12.75">
      <c r="A8" s="216" t="s">
        <v>50</v>
      </c>
      <c r="B8" s="247">
        <v>1</v>
      </c>
      <c r="C8" s="202">
        <f>IF($B8="","",VLOOKUP($B8,'Vp110-elő'!$A$7:$P$22,11))</f>
        <v>0</v>
      </c>
      <c r="D8" s="491"/>
      <c r="E8" s="200" t="str">
        <f>UPPER(IF($B8="","",VLOOKUP($B8,'Vp110-elő'!$A$7:$P$22,8)))</f>
        <v>BARÁTH</v>
      </c>
      <c r="F8" s="203"/>
      <c r="G8" s="200" t="str">
        <f>IF($B8="","",VLOOKUP($B8,'Vp110-elő'!$A$7:$P$22,9))</f>
        <v>Ákos</v>
      </c>
      <c r="H8" s="203"/>
      <c r="I8" s="200">
        <f>IF($B8="","",VLOOKUP($B8,'Vp110-elő'!$A$7:$P$22,10))</f>
        <v>0</v>
      </c>
      <c r="J8" s="192"/>
      <c r="K8" s="501" t="s">
        <v>234</v>
      </c>
      <c r="L8" s="504">
        <v>40</v>
      </c>
      <c r="M8" s="234"/>
      <c r="N8" s="208"/>
      <c r="O8" s="208"/>
      <c r="P8" s="208"/>
      <c r="Q8" s="208"/>
      <c r="R8" s="208"/>
      <c r="S8" s="208"/>
    </row>
    <row r="9" spans="1:19" ht="12.75">
      <c r="A9" s="216"/>
      <c r="B9" s="248"/>
      <c r="C9" s="250"/>
      <c r="D9" s="250"/>
      <c r="E9" s="251"/>
      <c r="F9" s="252"/>
      <c r="G9" s="251"/>
      <c r="H9" s="252"/>
      <c r="I9" s="251"/>
      <c r="J9" s="192"/>
      <c r="K9" s="507"/>
      <c r="L9" s="505"/>
      <c r="M9" s="234"/>
      <c r="N9" s="208"/>
      <c r="O9" s="208"/>
      <c r="P9" s="208"/>
      <c r="Q9" s="208"/>
      <c r="R9" s="208"/>
      <c r="S9" s="208"/>
    </row>
    <row r="10" spans="1:19" ht="12.75">
      <c r="A10" s="216"/>
      <c r="B10" s="248"/>
      <c r="C10" s="202">
        <f>IF($B11="","",VLOOKUP($B11,'Vp110-elő'!$A$7:$P$22,5))</f>
        <v>0</v>
      </c>
      <c r="D10" s="490">
        <f>IF($B11="","",VLOOKUP($B11,'Vp110-elő'!$A$7:$P$23,15))</f>
        <v>0</v>
      </c>
      <c r="E10" s="200" t="str">
        <f>UPPER(IF($B11="","",VLOOKUP($B11,'Vp110-elő'!$A$7:$P$22,2)))</f>
        <v>PINTÉR</v>
      </c>
      <c r="F10" s="203"/>
      <c r="G10" s="200" t="str">
        <f>IF($B11="","",VLOOKUP($B11,'Vp110-elő'!$A$7:$P$22,3))</f>
        <v>Nóra</v>
      </c>
      <c r="H10" s="203"/>
      <c r="I10" s="200">
        <f>IF($B11="","",VLOOKUP($B11,'Vp110-elő'!$A$7:$P$22,4))</f>
        <v>0</v>
      </c>
      <c r="J10" s="192"/>
      <c r="K10" s="126"/>
      <c r="L10" s="503">
        <v>90</v>
      </c>
      <c r="M10" s="234"/>
      <c r="N10" s="208"/>
      <c r="O10" s="208"/>
      <c r="P10" s="208"/>
      <c r="Q10" s="208"/>
      <c r="R10" s="208"/>
      <c r="S10" s="208"/>
    </row>
    <row r="11" spans="1:19" ht="12.75">
      <c r="A11" s="216" t="s">
        <v>51</v>
      </c>
      <c r="B11" s="247">
        <v>5</v>
      </c>
      <c r="C11" s="202">
        <f>IF($B11="","",VLOOKUP($B11,'Vp110-elő'!$A$7:$P$22,11))</f>
        <v>0</v>
      </c>
      <c r="D11" s="491"/>
      <c r="E11" s="200" t="str">
        <f>UPPER(IF($B11="","",VLOOKUP($B11,'Vp110-elő'!$A$7:$P$22,8)))</f>
        <v>KOKAVECZ</v>
      </c>
      <c r="F11" s="203"/>
      <c r="G11" s="200" t="str">
        <f>IF($B11="","",VLOOKUP($B11,'Vp110-elő'!$A$7:$P$22,9))</f>
        <v>István</v>
      </c>
      <c r="H11" s="203"/>
      <c r="I11" s="200">
        <f>IF($B11="","",VLOOKUP($B11,'Vp110-elő'!$A$7:$P$22,10))</f>
        <v>0</v>
      </c>
      <c r="J11" s="192"/>
      <c r="K11" s="501" t="s">
        <v>231</v>
      </c>
      <c r="L11" s="504">
        <v>90</v>
      </c>
      <c r="M11" s="234"/>
      <c r="N11" s="208"/>
      <c r="O11" s="208"/>
      <c r="P11" s="208"/>
      <c r="Q11" s="208"/>
      <c r="R11" s="208"/>
      <c r="S11" s="208"/>
    </row>
    <row r="12" spans="1:19" ht="12.75">
      <c r="A12" s="216"/>
      <c r="B12" s="248"/>
      <c r="C12" s="250"/>
      <c r="D12" s="250"/>
      <c r="E12" s="251"/>
      <c r="F12" s="252"/>
      <c r="G12" s="251"/>
      <c r="H12" s="252"/>
      <c r="I12" s="251"/>
      <c r="J12" s="192"/>
      <c r="K12" s="507"/>
      <c r="L12" s="505"/>
      <c r="M12" s="234"/>
      <c r="N12" s="208"/>
      <c r="O12" s="208"/>
      <c r="P12" s="208"/>
      <c r="Q12" s="208"/>
      <c r="R12" s="208"/>
      <c r="S12" s="208"/>
    </row>
    <row r="13" spans="1:19" ht="12.75">
      <c r="A13" s="216"/>
      <c r="B13" s="248"/>
      <c r="C13" s="202" t="str">
        <f>IF($B14="","",VLOOKUP($B14,'Vp110-elő'!$A$7:$P$22,5))</f>
        <v>640323</v>
      </c>
      <c r="D13" s="490">
        <f>IF($B14="","",VLOOKUP($B14,'Vp110-elő'!$A$7:$P$23,15))</f>
        <v>0</v>
      </c>
      <c r="E13" s="200" t="str">
        <f>UPPER(IF($B14="","",VLOOKUP($B14,'Vp110-elő'!$A$7:$P$22,2)))</f>
        <v>SZŐKE</v>
      </c>
      <c r="F13" s="203"/>
      <c r="G13" s="200" t="str">
        <f>IF($B14="","",VLOOKUP($B14,'Vp110-elő'!$A$7:$P$22,3))</f>
        <v>Éva</v>
      </c>
      <c r="H13" s="203"/>
      <c r="I13" s="200">
        <f>IF($B14="","",VLOOKUP($B14,'Vp110-elő'!$A$7:$P$22,4))</f>
        <v>0</v>
      </c>
      <c r="J13" s="192"/>
      <c r="K13" s="126"/>
      <c r="L13" s="503">
        <v>60</v>
      </c>
      <c r="M13" s="234"/>
      <c r="N13" s="208"/>
      <c r="O13" s="208"/>
      <c r="P13" s="208"/>
      <c r="Q13" s="208"/>
      <c r="R13" s="208"/>
      <c r="S13" s="208"/>
    </row>
    <row r="14" spans="1:19" ht="12.75">
      <c r="A14" s="216" t="s">
        <v>52</v>
      </c>
      <c r="B14" s="247">
        <v>7</v>
      </c>
      <c r="C14" s="202" t="str">
        <f>IF($B14="","",VLOOKUP($B14,'Vp110-elő'!$A$7:$P$22,11))</f>
        <v>680328</v>
      </c>
      <c r="D14" s="491"/>
      <c r="E14" s="200" t="str">
        <f>UPPER(IF($B14="","",VLOOKUP($B14,'Vp110-elő'!$A$7:$P$22,8)))</f>
        <v>TELEK</v>
      </c>
      <c r="F14" s="203"/>
      <c r="G14" s="200" t="str">
        <f>IF($B14="","",VLOOKUP($B14,'Vp110-elő'!$A$7:$P$22,9))</f>
        <v>Zsolt</v>
      </c>
      <c r="H14" s="203"/>
      <c r="I14" s="200">
        <f>IF($B14="","",VLOOKUP($B14,'Vp110-elő'!$A$7:$P$22,10))</f>
        <v>0</v>
      </c>
      <c r="J14" s="192"/>
      <c r="K14" s="501" t="s">
        <v>232</v>
      </c>
      <c r="L14" s="504">
        <v>60</v>
      </c>
      <c r="M14" s="234"/>
      <c r="N14" s="208"/>
      <c r="O14" s="208"/>
      <c r="P14" s="208"/>
      <c r="Q14" s="208"/>
      <c r="R14" s="208"/>
      <c r="S14" s="208"/>
    </row>
    <row r="15" spans="1:13" ht="12.75">
      <c r="A15" s="216"/>
      <c r="B15" s="248"/>
      <c r="C15" s="250"/>
      <c r="D15" s="250"/>
      <c r="E15" s="251"/>
      <c r="F15" s="252"/>
      <c r="G15" s="251"/>
      <c r="H15" s="252"/>
      <c r="I15" s="251"/>
      <c r="J15" s="192"/>
      <c r="K15" s="507"/>
      <c r="L15" s="505"/>
      <c r="M15" s="192"/>
    </row>
    <row r="16" spans="1:13" ht="12.75">
      <c r="A16" s="216"/>
      <c r="B16" s="248"/>
      <c r="C16" s="202">
        <f>IF($B17="","",VLOOKUP($B17,'Vp110-elő'!$A$7:$P$22,5))</f>
        <v>0</v>
      </c>
      <c r="D16" s="490">
        <f>IF($B17="","",VLOOKUP($B17,'Vp110-elő'!$A$7:$P$23,15))</f>
        <v>0</v>
      </c>
      <c r="E16" s="200" t="str">
        <f>UPPER(IF($B17="","",VLOOKUP($B17,'Vp110-elő'!$A$7:$P$22,2)))</f>
        <v>MORHARDT</v>
      </c>
      <c r="F16" s="203"/>
      <c r="G16" s="200" t="str">
        <f>IF($B17="","",VLOOKUP($B17,'Vp110-elő'!$A$7:$P$22,3))</f>
        <v>Vera</v>
      </c>
      <c r="H16" s="203"/>
      <c r="I16" s="200">
        <f>IF($B17="","",VLOOKUP($B17,'Vp110-elő'!$A$7:$P$22,4))</f>
        <v>0</v>
      </c>
      <c r="J16" s="192"/>
      <c r="K16" s="126"/>
      <c r="L16" s="503">
        <v>90</v>
      </c>
      <c r="M16" s="192"/>
    </row>
    <row r="17" spans="1:13" ht="12.75">
      <c r="A17" s="216" t="s">
        <v>56</v>
      </c>
      <c r="B17" s="247">
        <v>8</v>
      </c>
      <c r="C17" s="202">
        <f>IF($B17="","",VLOOKUP($B17,'Vp110-elő'!$A$7:$P$22,11))</f>
        <v>0</v>
      </c>
      <c r="D17" s="491"/>
      <c r="E17" s="200" t="str">
        <f>UPPER(IF($B17="","",VLOOKUP($B17,'Vp110-elő'!$A$7:$P$22,8)))</f>
        <v>MÉSZÁROS</v>
      </c>
      <c r="F17" s="203"/>
      <c r="G17" s="200" t="str">
        <f>IF($B17="","",VLOOKUP($B17,'Vp110-elő'!$A$7:$P$22,9))</f>
        <v>Gyula</v>
      </c>
      <c r="H17" s="203"/>
      <c r="I17" s="200">
        <f>IF($B17="","",VLOOKUP($B17,'Vp110-elő'!$A$7:$P$22,10))</f>
        <v>0</v>
      </c>
      <c r="J17" s="192"/>
      <c r="K17" s="501" t="s">
        <v>230</v>
      </c>
      <c r="L17" s="504">
        <v>90</v>
      </c>
      <c r="M17" s="192"/>
    </row>
    <row r="18" spans="1:13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2.75">
      <c r="A19" s="192"/>
      <c r="B19" s="192"/>
      <c r="C19" s="192"/>
      <c r="D19" s="282"/>
      <c r="E19" s="282"/>
      <c r="F19" s="282"/>
      <c r="G19" s="282"/>
      <c r="H19" s="282"/>
      <c r="I19" s="282"/>
      <c r="J19" s="282"/>
      <c r="K19" s="282"/>
      <c r="L19" s="192"/>
      <c r="M19" s="192"/>
    </row>
    <row r="20" spans="1:13" ht="12.75">
      <c r="A20" s="192"/>
      <c r="B20" s="192"/>
      <c r="C20" s="192"/>
      <c r="D20" s="282"/>
      <c r="E20" s="282"/>
      <c r="F20" s="282"/>
      <c r="G20" s="282"/>
      <c r="H20" s="282"/>
      <c r="I20" s="282"/>
      <c r="J20" s="282"/>
      <c r="K20" s="282"/>
      <c r="L20" s="192"/>
      <c r="M20" s="192"/>
    </row>
    <row r="21" spans="1:13" ht="18.75" customHeight="1">
      <c r="A21" s="192"/>
      <c r="B21" s="494"/>
      <c r="C21" s="494"/>
      <c r="D21" s="489" t="str">
        <f>CONCATENATE(E7,"/",E8)</f>
        <v>SZABÓ/BARÁTH</v>
      </c>
      <c r="E21" s="489"/>
      <c r="F21" s="489" t="str">
        <f>CONCATENATE(E10,"/",E11)</f>
        <v>PINTÉR/KOKAVECZ</v>
      </c>
      <c r="G21" s="489"/>
      <c r="H21" s="489" t="str">
        <f>CONCATENATE(E13,"/",E14)</f>
        <v>SZŐKE/TELEK</v>
      </c>
      <c r="I21" s="489"/>
      <c r="J21" s="489" t="str">
        <f>CONCATENATE(E16,"/",E17)</f>
        <v>MORHARDT/MÉSZÁROS</v>
      </c>
      <c r="K21" s="489"/>
      <c r="L21" s="192"/>
      <c r="M21" s="192"/>
    </row>
    <row r="22" spans="1:13" ht="18.75" customHeight="1">
      <c r="A22" s="249" t="s">
        <v>50</v>
      </c>
      <c r="B22" s="488" t="str">
        <f>CONCATENATE(E7,"/",E8)</f>
        <v>SZABÓ/BARÁTH</v>
      </c>
      <c r="C22" s="488"/>
      <c r="D22" s="485"/>
      <c r="E22" s="485"/>
      <c r="F22" s="486" t="s">
        <v>165</v>
      </c>
      <c r="G22" s="487"/>
      <c r="H22" s="486" t="s">
        <v>166</v>
      </c>
      <c r="I22" s="487"/>
      <c r="J22" s="486" t="s">
        <v>166</v>
      </c>
      <c r="K22" s="487"/>
      <c r="L22" s="192"/>
      <c r="M22" s="192"/>
    </row>
    <row r="23" spans="1:13" ht="18.75" customHeight="1">
      <c r="A23" s="249" t="s">
        <v>51</v>
      </c>
      <c r="B23" s="488" t="str">
        <f>CONCATENATE(E10,"/",E11)</f>
        <v>PINTÉR/KOKAVECZ</v>
      </c>
      <c r="C23" s="488"/>
      <c r="D23" s="486" t="s">
        <v>167</v>
      </c>
      <c r="E23" s="487"/>
      <c r="F23" s="485"/>
      <c r="G23" s="485"/>
      <c r="H23" s="486" t="s">
        <v>168</v>
      </c>
      <c r="I23" s="487"/>
      <c r="J23" s="486" t="s">
        <v>163</v>
      </c>
      <c r="K23" s="487"/>
      <c r="L23" s="192"/>
      <c r="M23" s="192"/>
    </row>
    <row r="24" spans="1:13" ht="18.75" customHeight="1">
      <c r="A24" s="249" t="s">
        <v>52</v>
      </c>
      <c r="B24" s="488" t="str">
        <f>CONCATENATE(E13,"/",E14)</f>
        <v>SZŐKE/TELEK</v>
      </c>
      <c r="C24" s="488"/>
      <c r="D24" s="486" t="s">
        <v>169</v>
      </c>
      <c r="E24" s="487"/>
      <c r="F24" s="486" t="s">
        <v>170</v>
      </c>
      <c r="G24" s="487"/>
      <c r="H24" s="485"/>
      <c r="I24" s="485"/>
      <c r="J24" s="486" t="s">
        <v>171</v>
      </c>
      <c r="K24" s="487"/>
      <c r="L24" s="192"/>
      <c r="M24" s="192"/>
    </row>
    <row r="25" spans="1:13" ht="17.25" customHeight="1">
      <c r="A25" s="249" t="s">
        <v>56</v>
      </c>
      <c r="B25" s="488" t="str">
        <f>CONCATENATE(E16,"/",E17)</f>
        <v>MORHARDT/MÉSZÁROS</v>
      </c>
      <c r="C25" s="488"/>
      <c r="D25" s="486" t="s">
        <v>169</v>
      </c>
      <c r="E25" s="487"/>
      <c r="F25" s="486" t="s">
        <v>160</v>
      </c>
      <c r="G25" s="487"/>
      <c r="H25" s="486" t="s">
        <v>172</v>
      </c>
      <c r="I25" s="487"/>
      <c r="J25" s="485"/>
      <c r="K25" s="485"/>
      <c r="L25" s="192"/>
      <c r="M25" s="192"/>
    </row>
    <row r="26" spans="1:13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3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9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1"/>
      <c r="M35" s="192"/>
      <c r="O35" s="208"/>
      <c r="P35" s="208"/>
      <c r="Q35" s="208"/>
      <c r="R35" s="208"/>
      <c r="S35" s="208"/>
    </row>
    <row r="36" spans="1:19" ht="12.75">
      <c r="A36" s="111" t="s">
        <v>25</v>
      </c>
      <c r="B36" s="112"/>
      <c r="C36" s="159"/>
      <c r="D36" s="223" t="s">
        <v>0</v>
      </c>
      <c r="E36" s="224" t="s">
        <v>27</v>
      </c>
      <c r="F36" s="243"/>
      <c r="G36" s="223" t="s">
        <v>0</v>
      </c>
      <c r="H36" s="224" t="s">
        <v>33</v>
      </c>
      <c r="I36" s="133"/>
      <c r="J36" s="224" t="s">
        <v>34</v>
      </c>
      <c r="K36" s="132" t="s">
        <v>35</v>
      </c>
      <c r="L36" s="34"/>
      <c r="M36" s="243"/>
      <c r="O36" s="208"/>
      <c r="P36" s="217"/>
      <c r="Q36" s="217"/>
      <c r="R36" s="218"/>
      <c r="S36" s="208"/>
    </row>
    <row r="37" spans="1:19" ht="12.75">
      <c r="A37" s="195" t="s">
        <v>26</v>
      </c>
      <c r="B37" s="196"/>
      <c r="C37" s="197"/>
      <c r="D37" s="225"/>
      <c r="E37" s="496"/>
      <c r="F37" s="496"/>
      <c r="G37" s="237" t="s">
        <v>1</v>
      </c>
      <c r="H37" s="196"/>
      <c r="I37" s="226"/>
      <c r="J37" s="238"/>
      <c r="K37" s="193" t="s">
        <v>28</v>
      </c>
      <c r="L37" s="244"/>
      <c r="M37" s="227"/>
      <c r="O37" s="208"/>
      <c r="P37" s="219"/>
      <c r="Q37" s="219"/>
      <c r="R37" s="220"/>
      <c r="S37" s="208"/>
    </row>
    <row r="38" spans="1:19" ht="12.75">
      <c r="A38" s="198" t="s">
        <v>32</v>
      </c>
      <c r="B38" s="131"/>
      <c r="C38" s="199"/>
      <c r="D38" s="228"/>
      <c r="E38" s="495"/>
      <c r="F38" s="495"/>
      <c r="G38" s="239"/>
      <c r="H38" s="230"/>
      <c r="I38" s="231"/>
      <c r="J38" s="84"/>
      <c r="K38" s="241"/>
      <c r="L38" s="191"/>
      <c r="M38" s="236"/>
      <c r="O38" s="208"/>
      <c r="P38" s="220"/>
      <c r="Q38" s="221"/>
      <c r="R38" s="220"/>
      <c r="S38" s="208"/>
    </row>
    <row r="39" spans="1:19" ht="12.75">
      <c r="A39" s="147"/>
      <c r="B39" s="148"/>
      <c r="C39" s="149"/>
      <c r="D39" s="228"/>
      <c r="E39" s="233"/>
      <c r="F39" s="234"/>
      <c r="G39" s="239" t="s">
        <v>2</v>
      </c>
      <c r="H39" s="230"/>
      <c r="I39" s="231"/>
      <c r="J39" s="84"/>
      <c r="K39" s="193" t="s">
        <v>29</v>
      </c>
      <c r="L39" s="244"/>
      <c r="M39" s="227"/>
      <c r="O39" s="208"/>
      <c r="P39" s="219"/>
      <c r="Q39" s="219"/>
      <c r="R39" s="220"/>
      <c r="S39" s="208"/>
    </row>
    <row r="40" spans="1:19" ht="12.75">
      <c r="A40" s="114"/>
      <c r="B40" s="157"/>
      <c r="C40" s="115"/>
      <c r="D40" s="228"/>
      <c r="E40" s="233"/>
      <c r="F40" s="234"/>
      <c r="G40" s="239"/>
      <c r="H40" s="230"/>
      <c r="I40" s="231"/>
      <c r="J40" s="84"/>
      <c r="K40" s="242"/>
      <c r="L40" s="234"/>
      <c r="M40" s="232"/>
      <c r="O40" s="208"/>
      <c r="P40" s="220"/>
      <c r="Q40" s="221"/>
      <c r="R40" s="220"/>
      <c r="S40" s="208"/>
    </row>
    <row r="41" spans="1:19" ht="12.75">
      <c r="A41" s="135"/>
      <c r="B41" s="150"/>
      <c r="C41" s="158"/>
      <c r="D41" s="228"/>
      <c r="E41" s="233"/>
      <c r="F41" s="234"/>
      <c r="G41" s="239" t="s">
        <v>3</v>
      </c>
      <c r="H41" s="230"/>
      <c r="I41" s="231"/>
      <c r="J41" s="84"/>
      <c r="K41" s="198"/>
      <c r="L41" s="191"/>
      <c r="M41" s="236"/>
      <c r="O41" s="208"/>
      <c r="P41" s="220"/>
      <c r="Q41" s="221"/>
      <c r="R41" s="220"/>
      <c r="S41" s="208"/>
    </row>
    <row r="42" spans="1:19" ht="12.75">
      <c r="A42" s="136"/>
      <c r="B42" s="152"/>
      <c r="C42" s="115"/>
      <c r="D42" s="228"/>
      <c r="E42" s="233"/>
      <c r="F42" s="234"/>
      <c r="G42" s="239"/>
      <c r="H42" s="230"/>
      <c r="I42" s="231"/>
      <c r="J42" s="84"/>
      <c r="K42" s="193" t="s">
        <v>23</v>
      </c>
      <c r="L42" s="244"/>
      <c r="M42" s="227"/>
      <c r="O42" s="208"/>
      <c r="P42" s="219"/>
      <c r="Q42" s="219"/>
      <c r="R42" s="220"/>
      <c r="S42" s="208"/>
    </row>
    <row r="43" spans="1:19" ht="12.75">
      <c r="A43" s="136"/>
      <c r="B43" s="152"/>
      <c r="C43" s="145"/>
      <c r="D43" s="228"/>
      <c r="E43" s="233"/>
      <c r="F43" s="234"/>
      <c r="G43" s="239" t="s">
        <v>4</v>
      </c>
      <c r="H43" s="230"/>
      <c r="I43" s="231"/>
      <c r="J43" s="84"/>
      <c r="K43" s="242"/>
      <c r="L43" s="234"/>
      <c r="M43" s="232"/>
      <c r="O43" s="208"/>
      <c r="P43" s="220"/>
      <c r="Q43" s="221"/>
      <c r="R43" s="220"/>
      <c r="S43" s="208"/>
    </row>
    <row r="44" spans="1:19" ht="12.75">
      <c r="A44" s="137"/>
      <c r="B44" s="134"/>
      <c r="C44" s="146"/>
      <c r="D44" s="235"/>
      <c r="E44" s="116"/>
      <c r="F44" s="191"/>
      <c r="G44" s="240"/>
      <c r="H44" s="131"/>
      <c r="I44" s="194"/>
      <c r="J44" s="117"/>
      <c r="K44" s="198" t="str">
        <f>L4</f>
        <v>Kádár László</v>
      </c>
      <c r="L44" s="191"/>
      <c r="M44" s="236"/>
      <c r="O44" s="208"/>
      <c r="P44" s="220"/>
      <c r="Q44" s="221"/>
      <c r="R44" s="222"/>
      <c r="S44" s="208"/>
    </row>
    <row r="45" spans="15:19" ht="12.75">
      <c r="O45" s="208"/>
      <c r="P45" s="208"/>
      <c r="Q45" s="208"/>
      <c r="R45" s="208"/>
      <c r="S45" s="208"/>
    </row>
    <row r="46" spans="15:19" ht="12.75">
      <c r="O46" s="208"/>
      <c r="P46" s="208"/>
      <c r="Q46" s="208"/>
      <c r="R46" s="208"/>
      <c r="S46" s="208"/>
    </row>
  </sheetData>
  <sheetProtection/>
  <mergeCells count="33">
    <mergeCell ref="D13:D14"/>
    <mergeCell ref="B21:C21"/>
    <mergeCell ref="D21:E21"/>
    <mergeCell ref="F21:G21"/>
    <mergeCell ref="D16:D17"/>
    <mergeCell ref="H23:I23"/>
    <mergeCell ref="H21:I21"/>
    <mergeCell ref="H22:I22"/>
    <mergeCell ref="A1:F1"/>
    <mergeCell ref="A4:C4"/>
    <mergeCell ref="D7:D8"/>
    <mergeCell ref="D10:D11"/>
    <mergeCell ref="D22:E22"/>
    <mergeCell ref="F22:G22"/>
    <mergeCell ref="B22:C22"/>
    <mergeCell ref="J21:K21"/>
    <mergeCell ref="J22:K22"/>
    <mergeCell ref="J23:K23"/>
    <mergeCell ref="J24:K24"/>
    <mergeCell ref="F25:G25"/>
    <mergeCell ref="H25:I25"/>
    <mergeCell ref="J25:K25"/>
    <mergeCell ref="F24:G24"/>
    <mergeCell ref="H24:I24"/>
    <mergeCell ref="F23:G23"/>
    <mergeCell ref="E38:F38"/>
    <mergeCell ref="D24:E24"/>
    <mergeCell ref="B23:C23"/>
    <mergeCell ref="D23:E23"/>
    <mergeCell ref="B25:C25"/>
    <mergeCell ref="D25:E25"/>
    <mergeCell ref="E37:F37"/>
    <mergeCell ref="B24:C24"/>
  </mergeCells>
  <conditionalFormatting sqref="E7:E17">
    <cfRule type="cellIs" priority="1" dxfId="1" operator="equal" stopIfTrue="1">
      <formula>"Bye"</formula>
    </cfRule>
  </conditionalFormatting>
  <conditionalFormatting sqref="R44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492" t="str">
        <f>Altalanos!$A$6</f>
        <v>Budapest szenior</v>
      </c>
      <c r="B1" s="492"/>
      <c r="C1" s="492"/>
      <c r="D1" s="492"/>
      <c r="E1" s="492"/>
      <c r="F1" s="492"/>
      <c r="G1" s="176"/>
      <c r="H1" s="179" t="s">
        <v>46</v>
      </c>
      <c r="I1" s="177"/>
      <c r="J1" s="178"/>
      <c r="L1" s="180"/>
      <c r="M1" s="204"/>
      <c r="N1" s="206"/>
      <c r="O1" s="206" t="s">
        <v>5</v>
      </c>
      <c r="P1" s="206"/>
      <c r="Q1" s="207"/>
      <c r="R1" s="206"/>
      <c r="S1" s="208"/>
    </row>
    <row r="2" spans="1:19" ht="12.75">
      <c r="A2" s="181" t="s">
        <v>31</v>
      </c>
      <c r="B2" s="182"/>
      <c r="C2" s="182"/>
      <c r="D2" s="182"/>
      <c r="E2" s="182" t="str">
        <f>Altalanos!$A$8</f>
        <v>Vp110-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55" t="s">
        <v>58</v>
      </c>
      <c r="R2" s="256" t="s">
        <v>64</v>
      </c>
      <c r="S2" s="256" t="s">
        <v>59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2"/>
      <c r="O3" s="211"/>
      <c r="P3" s="212"/>
      <c r="Q3" s="257" t="s">
        <v>65</v>
      </c>
      <c r="R3" s="258" t="s">
        <v>60</v>
      </c>
      <c r="S3" s="258" t="s">
        <v>61</v>
      </c>
    </row>
    <row r="4" spans="1:19" ht="13.5" thickBot="1">
      <c r="A4" s="493" t="str">
        <f>Altalanos!$A$10</f>
        <v>2020.07.10-12.</v>
      </c>
      <c r="B4" s="493"/>
      <c r="C4" s="493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Q4" s="259" t="s">
        <v>66</v>
      </c>
      <c r="R4" s="260" t="s">
        <v>62</v>
      </c>
      <c r="S4" s="260" t="s">
        <v>63</v>
      </c>
    </row>
    <row r="5" spans="1:19" ht="12.75">
      <c r="A5" s="34"/>
      <c r="B5" s="34" t="s">
        <v>30</v>
      </c>
      <c r="C5" s="201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6" t="s">
        <v>54</v>
      </c>
      <c r="L5" s="246" t="s">
        <v>55</v>
      </c>
      <c r="M5" s="246"/>
      <c r="N5" s="208"/>
      <c r="O5" s="208"/>
      <c r="P5" s="208"/>
      <c r="Q5" s="208"/>
      <c r="R5" s="208"/>
      <c r="S5" s="208"/>
    </row>
    <row r="6" spans="1:19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253"/>
      <c r="L6" s="253"/>
      <c r="M6" s="253"/>
      <c r="N6" s="208"/>
      <c r="O6" s="208"/>
      <c r="P6" s="208"/>
      <c r="Q6" s="208"/>
      <c r="R6" s="208"/>
      <c r="S6" s="208"/>
    </row>
    <row r="7" spans="1:19" ht="12.75">
      <c r="A7" s="192"/>
      <c r="B7" s="192"/>
      <c r="C7" s="202">
        <f>IF($B8="","",VLOOKUP($B8,'Vp110-elő'!$A$7:$P$22,5))</f>
      </c>
      <c r="D7" s="490">
        <f>IF($B8="","",VLOOKUP($B8,'Vp110-elő'!$A$7:$P$23,15))</f>
      </c>
      <c r="E7" s="283" t="s">
        <v>173</v>
      </c>
      <c r="F7" s="203"/>
      <c r="G7" s="283" t="s">
        <v>174</v>
      </c>
      <c r="H7" s="203"/>
      <c r="I7" s="200">
        <f>IF($B8="","",VLOOKUP($B8,'Vp110-elő'!$A$7:$P$22,4))</f>
      </c>
      <c r="J7" s="192"/>
      <c r="K7" s="500"/>
      <c r="L7" s="503">
        <v>60</v>
      </c>
      <c r="M7" s="192"/>
      <c r="N7" s="208"/>
      <c r="O7" s="208"/>
      <c r="P7" s="208"/>
      <c r="Q7" s="208"/>
      <c r="R7" s="208"/>
      <c r="S7" s="208"/>
    </row>
    <row r="8" spans="1:19" ht="12.75">
      <c r="A8" s="216" t="s">
        <v>50</v>
      </c>
      <c r="B8" s="247"/>
      <c r="C8" s="202">
        <f>IF($B8="","",VLOOKUP($B8,'Vp110-elő'!$A$7:$P$22,11))</f>
      </c>
      <c r="D8" s="491"/>
      <c r="E8" s="283" t="s">
        <v>175</v>
      </c>
      <c r="F8" s="203"/>
      <c r="G8" s="283" t="s">
        <v>176</v>
      </c>
      <c r="H8" s="203"/>
      <c r="I8" s="200">
        <f>IF($B8="","",VLOOKUP($B8,'Vp110-elő'!$A$7:$P$22,10))</f>
      </c>
      <c r="J8" s="192"/>
      <c r="K8" s="501" t="s">
        <v>232</v>
      </c>
      <c r="L8" s="504">
        <v>60</v>
      </c>
      <c r="M8" s="234"/>
      <c r="N8" s="208"/>
      <c r="O8" s="208"/>
      <c r="P8" s="208"/>
      <c r="Q8" s="208"/>
      <c r="R8" s="208"/>
      <c r="S8" s="208"/>
    </row>
    <row r="9" spans="1:19" ht="12.75">
      <c r="A9" s="216"/>
      <c r="B9" s="248"/>
      <c r="C9" s="250"/>
      <c r="D9" s="250"/>
      <c r="E9" s="251"/>
      <c r="F9" s="252"/>
      <c r="G9" s="251"/>
      <c r="H9" s="252"/>
      <c r="I9" s="251"/>
      <c r="J9" s="192"/>
      <c r="K9" s="502"/>
      <c r="L9" s="505"/>
      <c r="M9" s="234"/>
      <c r="N9" s="208"/>
      <c r="O9" s="208"/>
      <c r="P9" s="208"/>
      <c r="Q9" s="208"/>
      <c r="R9" s="208"/>
      <c r="S9" s="208"/>
    </row>
    <row r="10" spans="1:19" ht="12.75">
      <c r="A10" s="216"/>
      <c r="B10" s="248"/>
      <c r="C10" s="202">
        <f>IF($B11="","",VLOOKUP($B11,'Vp110-elő'!$A$7:$P$22,5))</f>
      </c>
      <c r="D10" s="490">
        <f>IF($B11="","",VLOOKUP($B11,'Vp110-elő'!$A$7:$P$23,15))</f>
      </c>
      <c r="E10" s="283" t="s">
        <v>177</v>
      </c>
      <c r="F10" s="203"/>
      <c r="G10" s="283" t="s">
        <v>178</v>
      </c>
      <c r="H10" s="203"/>
      <c r="I10" s="200">
        <f>IF($B11="","",VLOOKUP($B11,'Vp110-elő'!$A$7:$P$22,4))</f>
      </c>
      <c r="J10" s="192"/>
      <c r="K10" s="500"/>
      <c r="L10" s="503">
        <v>40</v>
      </c>
      <c r="M10" s="234"/>
      <c r="N10" s="208"/>
      <c r="O10" s="208"/>
      <c r="P10" s="208"/>
      <c r="Q10" s="208"/>
      <c r="R10" s="208"/>
      <c r="S10" s="208"/>
    </row>
    <row r="11" spans="1:19" ht="12.75">
      <c r="A11" s="216" t="s">
        <v>51</v>
      </c>
      <c r="B11" s="247"/>
      <c r="C11" s="202">
        <f>IF($B11="","",VLOOKUP($B11,'Vp110-elő'!$A$7:$P$22,11))</f>
      </c>
      <c r="D11" s="491"/>
      <c r="E11" s="283" t="s">
        <v>179</v>
      </c>
      <c r="F11" s="203"/>
      <c r="G11" s="283" t="s">
        <v>180</v>
      </c>
      <c r="H11" s="203"/>
      <c r="I11" s="200">
        <f>IF($B11="","",VLOOKUP($B11,'Vp110-elő'!$A$7:$P$22,10))</f>
      </c>
      <c r="J11" s="192"/>
      <c r="K11" s="501" t="s">
        <v>234</v>
      </c>
      <c r="L11" s="504">
        <v>40</v>
      </c>
      <c r="M11" s="234"/>
      <c r="N11" s="208"/>
      <c r="O11" s="208"/>
      <c r="P11" s="208"/>
      <c r="Q11" s="208"/>
      <c r="R11" s="208"/>
      <c r="S11" s="208"/>
    </row>
    <row r="12" spans="1:19" ht="12.75">
      <c r="A12" s="216"/>
      <c r="B12" s="248"/>
      <c r="C12" s="250"/>
      <c r="D12" s="250"/>
      <c r="E12" s="251"/>
      <c r="F12" s="252"/>
      <c r="G12" s="251"/>
      <c r="H12" s="252"/>
      <c r="I12" s="251"/>
      <c r="J12" s="192"/>
      <c r="K12" s="502"/>
      <c r="L12" s="505"/>
      <c r="M12" s="234"/>
      <c r="N12" s="208"/>
      <c r="O12" s="208"/>
      <c r="P12" s="208"/>
      <c r="Q12" s="208"/>
      <c r="R12" s="208"/>
      <c r="S12" s="208"/>
    </row>
    <row r="13" spans="1:19" ht="12.75">
      <c r="A13" s="216"/>
      <c r="B13" s="248"/>
      <c r="C13" s="202">
        <f>IF($B14="","",VLOOKUP($B14,'Vp110-elő'!$A$7:$P$22,5))</f>
      </c>
      <c r="D13" s="490">
        <f>IF($B14="","",VLOOKUP($B14,'Vp110-elő'!$A$7:$P$23,15))</f>
      </c>
      <c r="E13" s="283" t="s">
        <v>181</v>
      </c>
      <c r="F13" s="203"/>
      <c r="G13" s="283" t="s">
        <v>182</v>
      </c>
      <c r="H13" s="203"/>
      <c r="I13" s="200">
        <f>IF($B14="","",VLOOKUP($B14,'Vp110-elő'!$A$7:$P$22,4))</f>
      </c>
      <c r="J13" s="192"/>
      <c r="K13" s="500"/>
      <c r="L13" s="503">
        <v>90</v>
      </c>
      <c r="M13" s="234"/>
      <c r="N13" s="208"/>
      <c r="O13" s="208"/>
      <c r="P13" s="208"/>
      <c r="Q13" s="208"/>
      <c r="R13" s="208"/>
      <c r="S13" s="208"/>
    </row>
    <row r="14" spans="1:19" ht="12.75">
      <c r="A14" s="216" t="s">
        <v>52</v>
      </c>
      <c r="B14" s="247"/>
      <c r="C14" s="202">
        <f>IF($B14="","",VLOOKUP($B14,'Vp110-elő'!$A$7:$P$22,11))</f>
      </c>
      <c r="D14" s="491"/>
      <c r="E14" s="283" t="s">
        <v>183</v>
      </c>
      <c r="F14" s="203"/>
      <c r="G14" s="283" t="s">
        <v>184</v>
      </c>
      <c r="H14" s="203"/>
      <c r="I14" s="200">
        <f>IF($B14="","",VLOOKUP($B14,'Vp110-elő'!$A$7:$P$22,10))</f>
      </c>
      <c r="J14" s="192"/>
      <c r="K14" s="501" t="s">
        <v>231</v>
      </c>
      <c r="L14" s="504">
        <v>90</v>
      </c>
      <c r="M14" s="234"/>
      <c r="N14" s="208"/>
      <c r="O14" s="208"/>
      <c r="P14" s="208"/>
      <c r="Q14" s="208"/>
      <c r="R14" s="208"/>
      <c r="S14" s="208"/>
    </row>
    <row r="15" spans="1:13" ht="12.75">
      <c r="A15" s="216"/>
      <c r="B15" s="248"/>
      <c r="C15" s="250"/>
      <c r="D15" s="250"/>
      <c r="E15" s="251"/>
      <c r="F15" s="252"/>
      <c r="G15" s="251"/>
      <c r="H15" s="252"/>
      <c r="I15" s="251"/>
      <c r="J15" s="192"/>
      <c r="K15" s="502"/>
      <c r="L15" s="505"/>
      <c r="M15" s="192"/>
    </row>
    <row r="16" spans="1:13" ht="12.75">
      <c r="A16" s="216"/>
      <c r="B16" s="248"/>
      <c r="C16" s="202">
        <f>IF($B17="","",VLOOKUP($B17,'Vp110-elő'!$A$7:$P$22,5))</f>
      </c>
      <c r="D16" s="490">
        <f>IF($B17="","",VLOOKUP($B17,'Vp110-elő'!$A$7:$P$23,15))</f>
      </c>
      <c r="E16" s="283" t="s">
        <v>185</v>
      </c>
      <c r="F16" s="203"/>
      <c r="G16" s="283" t="s">
        <v>186</v>
      </c>
      <c r="H16" s="203"/>
      <c r="I16" s="200">
        <f>IF($B17="","",VLOOKUP($B17,'Vp110-elő'!$A$7:$P$22,4))</f>
      </c>
      <c r="J16" s="192"/>
      <c r="K16" s="500"/>
      <c r="L16" s="503">
        <v>200</v>
      </c>
      <c r="M16" s="192"/>
    </row>
    <row r="17" spans="1:13" ht="12.75">
      <c r="A17" s="216" t="s">
        <v>56</v>
      </c>
      <c r="B17" s="247"/>
      <c r="C17" s="202">
        <f>IF($B17="","",VLOOKUP($B17,'Vp110-elő'!$A$7:$P$22,11))</f>
      </c>
      <c r="D17" s="491"/>
      <c r="E17" s="283" t="s">
        <v>185</v>
      </c>
      <c r="F17" s="203"/>
      <c r="G17" s="283" t="s">
        <v>187</v>
      </c>
      <c r="H17" s="203"/>
      <c r="I17" s="200">
        <f>IF($B17="","",VLOOKUP($B17,'Vp110-elő'!$A$7:$P$22,10))</f>
      </c>
      <c r="J17" s="192"/>
      <c r="K17" s="501" t="s">
        <v>230</v>
      </c>
      <c r="L17" s="504">
        <v>200</v>
      </c>
      <c r="M17" s="192"/>
    </row>
    <row r="18" spans="1:13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2.75">
      <c r="A19" s="192"/>
      <c r="B19" s="192"/>
      <c r="C19" s="192"/>
      <c r="D19" s="282"/>
      <c r="E19" s="282"/>
      <c r="F19" s="282"/>
      <c r="G19" s="282"/>
      <c r="H19" s="282"/>
      <c r="I19" s="282"/>
      <c r="J19" s="282"/>
      <c r="K19" s="282"/>
      <c r="L19" s="192"/>
      <c r="M19" s="192"/>
    </row>
    <row r="20" spans="1:13" ht="12.75">
      <c r="A20" s="192"/>
      <c r="B20" s="192"/>
      <c r="C20" s="192"/>
      <c r="D20" s="282"/>
      <c r="E20" s="282"/>
      <c r="F20" s="282"/>
      <c r="G20" s="282"/>
      <c r="H20" s="282"/>
      <c r="I20" s="282"/>
      <c r="J20" s="282"/>
      <c r="K20" s="282"/>
      <c r="L20" s="192"/>
      <c r="M20" s="192"/>
    </row>
    <row r="21" spans="1:13" ht="18.75" customHeight="1">
      <c r="A21" s="192"/>
      <c r="B21" s="494"/>
      <c r="C21" s="494"/>
      <c r="D21" s="489" t="str">
        <f>CONCATENATE(E7,"/",E8)</f>
        <v>SURI/NÉMETH</v>
      </c>
      <c r="E21" s="489"/>
      <c r="F21" s="489" t="str">
        <f>CONCATENATE(E10,"/",E11)</f>
        <v>CHEN/CA</v>
      </c>
      <c r="G21" s="489"/>
      <c r="H21" s="489" t="str">
        <f>CONCATENATE(E13,"/",E14)</f>
        <v>MIKLÓSI/KRIPNER</v>
      </c>
      <c r="I21" s="489"/>
      <c r="J21" s="489" t="str">
        <f>CONCATENATE(E16,"/",E17)</f>
        <v>SZŰCS VILLÁNYI/SZŰCS VILLÁNYI</v>
      </c>
      <c r="K21" s="489"/>
      <c r="L21" s="192"/>
      <c r="M21" s="192"/>
    </row>
    <row r="22" spans="1:13" ht="18.75" customHeight="1">
      <c r="A22" s="249" t="s">
        <v>50</v>
      </c>
      <c r="B22" s="488" t="str">
        <f>CONCATENATE(E7,"/",E8)</f>
        <v>SURI/NÉMETH</v>
      </c>
      <c r="C22" s="488"/>
      <c r="D22" s="485"/>
      <c r="E22" s="485"/>
      <c r="F22" s="486" t="s">
        <v>188</v>
      </c>
      <c r="G22" s="487"/>
      <c r="H22" s="486" t="s">
        <v>189</v>
      </c>
      <c r="I22" s="487"/>
      <c r="J22" s="486" t="s">
        <v>190</v>
      </c>
      <c r="K22" s="487"/>
      <c r="L22" s="192"/>
      <c r="M22" s="192"/>
    </row>
    <row r="23" spans="1:13" ht="18.75" customHeight="1">
      <c r="A23" s="249" t="s">
        <v>51</v>
      </c>
      <c r="B23" s="488" t="str">
        <f>CONCATENATE(E10,"/",E11)</f>
        <v>CHEN/CA</v>
      </c>
      <c r="C23" s="488"/>
      <c r="D23" s="486" t="s">
        <v>191</v>
      </c>
      <c r="E23" s="487"/>
      <c r="F23" s="485"/>
      <c r="G23" s="485"/>
      <c r="H23" s="486" t="s">
        <v>191</v>
      </c>
      <c r="I23" s="487"/>
      <c r="J23" s="486" t="s">
        <v>191</v>
      </c>
      <c r="K23" s="487"/>
      <c r="L23" s="192"/>
      <c r="M23" s="192"/>
    </row>
    <row r="24" spans="1:13" ht="18.75" customHeight="1">
      <c r="A24" s="249" t="s">
        <v>52</v>
      </c>
      <c r="B24" s="488" t="str">
        <f>CONCATENATE(E13,"/",E14)</f>
        <v>MIKLÓSI/KRIPNER</v>
      </c>
      <c r="C24" s="488"/>
      <c r="D24" s="486" t="s">
        <v>192</v>
      </c>
      <c r="E24" s="487"/>
      <c r="F24" s="486" t="s">
        <v>188</v>
      </c>
      <c r="G24" s="487"/>
      <c r="H24" s="485"/>
      <c r="I24" s="485"/>
      <c r="J24" s="486" t="s">
        <v>193</v>
      </c>
      <c r="K24" s="487"/>
      <c r="L24" s="192"/>
      <c r="M24" s="192"/>
    </row>
    <row r="25" spans="1:13" ht="17.25" customHeight="1">
      <c r="A25" s="249" t="s">
        <v>56</v>
      </c>
      <c r="B25" s="488" t="str">
        <f>CONCATENATE(E16,"/",E17)</f>
        <v>SZŰCS VILLÁNYI/SZŰCS VILLÁNYI</v>
      </c>
      <c r="C25" s="488"/>
      <c r="D25" s="486" t="s">
        <v>194</v>
      </c>
      <c r="E25" s="487"/>
      <c r="F25" s="486" t="s">
        <v>188</v>
      </c>
      <c r="G25" s="487"/>
      <c r="H25" s="486" t="s">
        <v>195</v>
      </c>
      <c r="I25" s="487"/>
      <c r="J25" s="485"/>
      <c r="K25" s="485"/>
      <c r="L25" s="192"/>
      <c r="M25" s="192"/>
    </row>
    <row r="26" spans="1:13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3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9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1"/>
      <c r="M35" s="192"/>
      <c r="O35" s="208"/>
      <c r="P35" s="208"/>
      <c r="Q35" s="208"/>
      <c r="R35" s="208"/>
      <c r="S35" s="208"/>
    </row>
    <row r="36" spans="1:19" ht="12.75">
      <c r="A36" s="111" t="s">
        <v>25</v>
      </c>
      <c r="B36" s="112"/>
      <c r="C36" s="159"/>
      <c r="D36" s="223" t="s">
        <v>0</v>
      </c>
      <c r="E36" s="224" t="s">
        <v>27</v>
      </c>
      <c r="F36" s="243"/>
      <c r="G36" s="223" t="s">
        <v>0</v>
      </c>
      <c r="H36" s="224" t="s">
        <v>33</v>
      </c>
      <c r="I36" s="133"/>
      <c r="J36" s="224" t="s">
        <v>34</v>
      </c>
      <c r="K36" s="132" t="s">
        <v>35</v>
      </c>
      <c r="L36" s="34"/>
      <c r="M36" s="243"/>
      <c r="O36" s="208"/>
      <c r="P36" s="217"/>
      <c r="Q36" s="217"/>
      <c r="R36" s="218"/>
      <c r="S36" s="208"/>
    </row>
    <row r="37" spans="1:19" ht="12.75">
      <c r="A37" s="195" t="s">
        <v>26</v>
      </c>
      <c r="B37" s="196"/>
      <c r="C37" s="197"/>
      <c r="D37" s="225"/>
      <c r="E37" s="496"/>
      <c r="F37" s="496"/>
      <c r="G37" s="237" t="s">
        <v>1</v>
      </c>
      <c r="H37" s="196"/>
      <c r="I37" s="226"/>
      <c r="J37" s="238"/>
      <c r="K37" s="193" t="s">
        <v>28</v>
      </c>
      <c r="L37" s="244"/>
      <c r="M37" s="227"/>
      <c r="O37" s="208"/>
      <c r="P37" s="219"/>
      <c r="Q37" s="219"/>
      <c r="R37" s="220"/>
      <c r="S37" s="208"/>
    </row>
    <row r="38" spans="1:19" ht="12.75">
      <c r="A38" s="198" t="s">
        <v>32</v>
      </c>
      <c r="B38" s="131"/>
      <c r="C38" s="199"/>
      <c r="D38" s="228"/>
      <c r="E38" s="495"/>
      <c r="F38" s="495"/>
      <c r="G38" s="239"/>
      <c r="H38" s="230"/>
      <c r="I38" s="231"/>
      <c r="J38" s="84"/>
      <c r="K38" s="241"/>
      <c r="L38" s="191"/>
      <c r="M38" s="236"/>
      <c r="O38" s="208"/>
      <c r="P38" s="220"/>
      <c r="Q38" s="221"/>
      <c r="R38" s="220"/>
      <c r="S38" s="208"/>
    </row>
    <row r="39" spans="1:19" ht="12.75">
      <c r="A39" s="147"/>
      <c r="B39" s="148"/>
      <c r="C39" s="149"/>
      <c r="D39" s="228"/>
      <c r="E39" s="233"/>
      <c r="F39" s="234"/>
      <c r="G39" s="239" t="s">
        <v>2</v>
      </c>
      <c r="H39" s="230"/>
      <c r="I39" s="231"/>
      <c r="J39" s="84"/>
      <c r="K39" s="193" t="s">
        <v>29</v>
      </c>
      <c r="L39" s="244"/>
      <c r="M39" s="227"/>
      <c r="O39" s="208"/>
      <c r="P39" s="219"/>
      <c r="Q39" s="219"/>
      <c r="R39" s="220"/>
      <c r="S39" s="208"/>
    </row>
    <row r="40" spans="1:19" ht="12.75">
      <c r="A40" s="114"/>
      <c r="B40" s="157"/>
      <c r="C40" s="115"/>
      <c r="D40" s="228"/>
      <c r="E40" s="233"/>
      <c r="F40" s="234"/>
      <c r="G40" s="239"/>
      <c r="H40" s="230"/>
      <c r="I40" s="231"/>
      <c r="J40" s="84"/>
      <c r="K40" s="242"/>
      <c r="L40" s="234"/>
      <c r="M40" s="232"/>
      <c r="O40" s="208"/>
      <c r="P40" s="220"/>
      <c r="Q40" s="221"/>
      <c r="R40" s="220"/>
      <c r="S40" s="208"/>
    </row>
    <row r="41" spans="1:19" ht="12.75">
      <c r="A41" s="135"/>
      <c r="B41" s="150"/>
      <c r="C41" s="158"/>
      <c r="D41" s="228"/>
      <c r="E41" s="233"/>
      <c r="F41" s="234"/>
      <c r="G41" s="239" t="s">
        <v>3</v>
      </c>
      <c r="H41" s="230"/>
      <c r="I41" s="231"/>
      <c r="J41" s="84"/>
      <c r="K41" s="198"/>
      <c r="L41" s="191"/>
      <c r="M41" s="236"/>
      <c r="O41" s="208"/>
      <c r="P41" s="220"/>
      <c r="Q41" s="221"/>
      <c r="R41" s="220"/>
      <c r="S41" s="208"/>
    </row>
    <row r="42" spans="1:19" ht="12.75">
      <c r="A42" s="136"/>
      <c r="B42" s="152"/>
      <c r="C42" s="115"/>
      <c r="D42" s="228"/>
      <c r="E42" s="233"/>
      <c r="F42" s="234"/>
      <c r="G42" s="239"/>
      <c r="H42" s="230"/>
      <c r="I42" s="231"/>
      <c r="J42" s="84"/>
      <c r="K42" s="193" t="s">
        <v>23</v>
      </c>
      <c r="L42" s="244"/>
      <c r="M42" s="227"/>
      <c r="O42" s="208"/>
      <c r="P42" s="219"/>
      <c r="Q42" s="219"/>
      <c r="R42" s="220"/>
      <c r="S42" s="208"/>
    </row>
    <row r="43" spans="1:19" ht="12.75">
      <c r="A43" s="136"/>
      <c r="B43" s="152"/>
      <c r="C43" s="145"/>
      <c r="D43" s="228"/>
      <c r="E43" s="233"/>
      <c r="F43" s="234"/>
      <c r="G43" s="239" t="s">
        <v>4</v>
      </c>
      <c r="H43" s="230"/>
      <c r="I43" s="231"/>
      <c r="J43" s="84"/>
      <c r="K43" s="242"/>
      <c r="L43" s="234"/>
      <c r="M43" s="232"/>
      <c r="O43" s="208"/>
      <c r="P43" s="220"/>
      <c r="Q43" s="221"/>
      <c r="R43" s="220"/>
      <c r="S43" s="208"/>
    </row>
    <row r="44" spans="1:19" ht="12.75">
      <c r="A44" s="137"/>
      <c r="B44" s="134"/>
      <c r="C44" s="146"/>
      <c r="D44" s="235"/>
      <c r="E44" s="116"/>
      <c r="F44" s="191"/>
      <c r="G44" s="240"/>
      <c r="H44" s="131"/>
      <c r="I44" s="194"/>
      <c r="J44" s="117"/>
      <c r="K44" s="198" t="str">
        <f>L4</f>
        <v>Kádár László</v>
      </c>
      <c r="L44" s="191"/>
      <c r="M44" s="236"/>
      <c r="O44" s="208"/>
      <c r="P44" s="220"/>
      <c r="Q44" s="221"/>
      <c r="R44" s="222"/>
      <c r="S44" s="208"/>
    </row>
    <row r="45" spans="15:19" ht="12.75">
      <c r="O45" s="208"/>
      <c r="P45" s="208"/>
      <c r="Q45" s="208"/>
      <c r="R45" s="208"/>
      <c r="S45" s="208"/>
    </row>
    <row r="46" spans="15:19" ht="12.75">
      <c r="O46" s="208"/>
      <c r="P46" s="208"/>
      <c r="Q46" s="208"/>
      <c r="R46" s="208"/>
      <c r="S46" s="208"/>
    </row>
  </sheetData>
  <sheetProtection/>
  <mergeCells count="33">
    <mergeCell ref="H24:I24"/>
    <mergeCell ref="J24:K24"/>
    <mergeCell ref="E38:F38"/>
    <mergeCell ref="B25:C25"/>
    <mergeCell ref="D25:E25"/>
    <mergeCell ref="F25:G25"/>
    <mergeCell ref="H25:I25"/>
    <mergeCell ref="J25:K25"/>
    <mergeCell ref="E37:F37"/>
    <mergeCell ref="B23:C23"/>
    <mergeCell ref="D23:E23"/>
    <mergeCell ref="F23:G23"/>
    <mergeCell ref="H23:I23"/>
    <mergeCell ref="J23:K23"/>
    <mergeCell ref="B24:C24"/>
    <mergeCell ref="D24:E24"/>
    <mergeCell ref="F24:G24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D16:D17"/>
    <mergeCell ref="A1:F1"/>
    <mergeCell ref="A4:C4"/>
    <mergeCell ref="D7:D8"/>
    <mergeCell ref="D10:D11"/>
    <mergeCell ref="D13:D14"/>
  </mergeCells>
  <conditionalFormatting sqref="E7:E17">
    <cfRule type="cellIs" priority="2" dxfId="1" operator="equal" stopIfTrue="1">
      <formula>"Bye"</formula>
    </cfRule>
  </conditionalFormatting>
  <conditionalFormatting sqref="R44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79"/>
  <sheetViews>
    <sheetView showGridLines="0" showZeros="0" zoomScalePageLayoutView="0" workbookViewId="0" topLeftCell="A1">
      <selection activeCell="M29" sqref="M29"/>
    </sheetView>
  </sheetViews>
  <sheetFormatPr defaultColWidth="9.140625" defaultRowHeight="12.75"/>
  <cols>
    <col min="1" max="2" width="3.28125" style="462" customWidth="1"/>
    <col min="3" max="3" width="4.7109375" style="462" customWidth="1"/>
    <col min="4" max="4" width="2.8515625" style="462" customWidth="1"/>
    <col min="5" max="5" width="5.7109375" style="462" customWidth="1"/>
    <col min="6" max="6" width="12.7109375" style="462" customWidth="1"/>
    <col min="7" max="7" width="2.7109375" style="462" customWidth="1"/>
    <col min="8" max="8" width="6.57421875" style="462" customWidth="1"/>
    <col min="9" max="9" width="5.8515625" style="462" customWidth="1"/>
    <col min="10" max="10" width="1.7109375" style="463" customWidth="1"/>
    <col min="11" max="11" width="10.7109375" style="462" customWidth="1"/>
    <col min="12" max="12" width="1.7109375" style="463" customWidth="1"/>
    <col min="13" max="13" width="10.7109375" style="462" customWidth="1"/>
    <col min="14" max="14" width="1.7109375" style="297" customWidth="1"/>
    <col min="15" max="15" width="10.7109375" style="462" customWidth="1"/>
    <col min="16" max="16" width="1.7109375" style="463" customWidth="1"/>
    <col min="17" max="17" width="10.7109375" style="462" customWidth="1"/>
    <col min="18" max="18" width="1.7109375" style="297" customWidth="1"/>
    <col min="19" max="19" width="9.140625" style="462" customWidth="1"/>
    <col min="20" max="20" width="8.7109375" style="462" customWidth="1"/>
    <col min="21" max="21" width="8.8515625" style="462" hidden="1" customWidth="1"/>
    <col min="22" max="22" width="5.7109375" style="462" customWidth="1"/>
    <col min="23" max="16384" width="9.140625" style="462" customWidth="1"/>
  </cols>
  <sheetData>
    <row r="1" spans="1:18" s="287" customFormat="1" ht="21.75" customHeight="1">
      <c r="A1" s="285" t="e">
        <f>'[1]Altalanos'!$A$6</f>
        <v>#REF!</v>
      </c>
      <c r="B1" s="286"/>
      <c r="I1" s="288"/>
      <c r="J1" s="289"/>
      <c r="K1" s="290" t="s">
        <v>46</v>
      </c>
      <c r="L1" s="290"/>
      <c r="M1" s="291"/>
      <c r="N1" s="289"/>
      <c r="O1" s="289"/>
      <c r="P1" s="289"/>
      <c r="R1" s="289"/>
    </row>
    <row r="2" spans="1:18" s="296" customFormat="1" ht="12.75">
      <c r="A2" s="292" t="s">
        <v>31</v>
      </c>
      <c r="B2" s="293"/>
      <c r="C2" s="293"/>
      <c r="D2" s="293"/>
      <c r="E2" s="293"/>
      <c r="F2" s="294" t="e">
        <f>'[1]Altalanos'!$E$8</f>
        <v>#REF!</v>
      </c>
      <c r="G2" s="295"/>
      <c r="J2" s="297"/>
      <c r="K2" s="290"/>
      <c r="L2" s="290"/>
      <c r="M2" s="290"/>
      <c r="N2" s="297"/>
      <c r="P2" s="297"/>
      <c r="R2" s="297"/>
    </row>
    <row r="3" spans="1:18" s="304" customFormat="1" ht="10.5" customHeight="1">
      <c r="A3" s="298" t="s">
        <v>13</v>
      </c>
      <c r="B3" s="298"/>
      <c r="C3" s="298"/>
      <c r="D3" s="298"/>
      <c r="E3" s="298"/>
      <c r="F3" s="298"/>
      <c r="G3" s="298" t="s">
        <v>10</v>
      </c>
      <c r="H3" s="298"/>
      <c r="I3" s="298"/>
      <c r="J3" s="299"/>
      <c r="K3" s="300" t="s">
        <v>18</v>
      </c>
      <c r="L3" s="301"/>
      <c r="M3" s="302"/>
      <c r="N3" s="299"/>
      <c r="O3" s="298"/>
      <c r="P3" s="299"/>
      <c r="Q3" s="298"/>
      <c r="R3" s="303" t="s">
        <v>19</v>
      </c>
    </row>
    <row r="4" spans="1:18" s="314" customFormat="1" ht="11.25" customHeight="1" thickBot="1">
      <c r="A4" s="497" t="e">
        <f>'[1]Altalanos'!$A$10</f>
        <v>#REF!</v>
      </c>
      <c r="B4" s="497"/>
      <c r="C4" s="497"/>
      <c r="D4" s="305"/>
      <c r="E4" s="306"/>
      <c r="F4" s="305"/>
      <c r="G4" s="307" t="e">
        <f>'[1]Altalanos'!$C$10</f>
        <v>#REF!</v>
      </c>
      <c r="H4" s="308"/>
      <c r="I4" s="305"/>
      <c r="J4" s="309"/>
      <c r="K4" s="310"/>
      <c r="L4" s="311"/>
      <c r="M4" s="312"/>
      <c r="N4" s="309"/>
      <c r="O4" s="305"/>
      <c r="P4" s="309"/>
      <c r="Q4" s="305"/>
      <c r="R4" s="313" t="e">
        <f>'[1]Altalanos'!$E$10</f>
        <v>#REF!</v>
      </c>
    </row>
    <row r="5" spans="1:18" s="304" customFormat="1" ht="9.75">
      <c r="A5" s="315"/>
      <c r="B5" s="316" t="s">
        <v>203</v>
      </c>
      <c r="C5" s="317" t="s">
        <v>204</v>
      </c>
      <c r="D5" s="316" t="s">
        <v>205</v>
      </c>
      <c r="E5" s="317" t="s">
        <v>22</v>
      </c>
      <c r="F5" s="318" t="s">
        <v>16</v>
      </c>
      <c r="G5" s="318" t="s">
        <v>17</v>
      </c>
      <c r="H5" s="318"/>
      <c r="I5" s="508" t="s">
        <v>233</v>
      </c>
      <c r="J5" s="318"/>
      <c r="K5" s="316" t="s">
        <v>206</v>
      </c>
      <c r="L5" s="319"/>
      <c r="M5" s="316" t="s">
        <v>207</v>
      </c>
      <c r="N5" s="319"/>
      <c r="O5" s="316" t="s">
        <v>208</v>
      </c>
      <c r="P5" s="319"/>
      <c r="Q5" s="316"/>
      <c r="R5" s="320"/>
    </row>
    <row r="6" spans="1:18" s="304" customFormat="1" ht="3.75" customHeight="1" thickBot="1">
      <c r="A6" s="321"/>
      <c r="B6" s="322"/>
      <c r="C6" s="322"/>
      <c r="D6" s="322"/>
      <c r="E6" s="322"/>
      <c r="F6" s="323"/>
      <c r="G6" s="323"/>
      <c r="H6" s="324"/>
      <c r="I6" s="323"/>
      <c r="J6" s="325"/>
      <c r="K6" s="322"/>
      <c r="L6" s="325"/>
      <c r="M6" s="322"/>
      <c r="N6" s="325"/>
      <c r="O6" s="322"/>
      <c r="P6" s="325"/>
      <c r="Q6" s="322"/>
      <c r="R6" s="326"/>
    </row>
    <row r="7" spans="1:21" s="337" customFormat="1" ht="10.5" customHeight="1">
      <c r="A7" s="327">
        <v>1</v>
      </c>
      <c r="B7" s="328">
        <f>IF($D7="","",VLOOKUP($D7,'[1]1D ELO (5)'!$A$7:$P$23,14))</f>
      </c>
      <c r="C7" s="328">
        <f>IF($D7="","",VLOOKUP($D7,'[1]1D ELO (5)'!$A$7:$P$23,15))</f>
      </c>
      <c r="D7" s="329"/>
      <c r="E7" s="330">
        <f>UPPER(IF($D7="","",VLOOKUP($D7,'[1]1D ELO (5)'!$A$7:$P$23,5)))</f>
      </c>
      <c r="F7" s="331">
        <f>UPPER(IF($D7="","",VLOOKUP($D7,'[1]1D ELO (5)'!$A$7:$P$23,2)))</f>
      </c>
      <c r="G7" s="331">
        <f>IF($D7="","",VLOOKUP($D7,'[1]1D ELO (5)'!$A$7:$P$23,3))</f>
      </c>
      <c r="H7" s="332"/>
      <c r="I7" s="509">
        <f>IF($D7="","",VLOOKUP($D7,'[1]1D ELO (5)'!$A$7:$P$23,4))</f>
      </c>
      <c r="J7" s="510"/>
      <c r="K7" s="333"/>
      <c r="L7" s="334"/>
      <c r="M7" s="333"/>
      <c r="N7" s="334"/>
      <c r="O7" s="333"/>
      <c r="P7" s="334"/>
      <c r="Q7" s="333"/>
      <c r="R7" s="335"/>
      <c r="S7" s="336"/>
      <c r="U7" s="338" t="e">
        <f>'[1]Birók'!P21</f>
        <v>#REF!</v>
      </c>
    </row>
    <row r="8" spans="1:21" s="337" customFormat="1" ht="9" customHeight="1">
      <c r="A8" s="339"/>
      <c r="B8" s="340"/>
      <c r="C8" s="340"/>
      <c r="D8" s="340"/>
      <c r="E8" s="330">
        <f>UPPER(IF($D7="","",VLOOKUP($D7,'[1]1D ELO (5)'!$A$7:$P$23,11)))</f>
      </c>
      <c r="F8" s="331">
        <f>UPPER(IF($D7="","",VLOOKUP($D7,'[1]1D ELO (5)'!$A$7:$P$23,8)))</f>
      </c>
      <c r="G8" s="331">
        <f>IF($D7="","",VLOOKUP($D7,'[1]1D ELO (5)'!$A$7:$P$23,9))</f>
      </c>
      <c r="H8" s="332"/>
      <c r="I8" s="509">
        <f>IF($D7="","",VLOOKUP($D7,'[1]1D ELO (5)'!$A$7:$P$23,10))</f>
      </c>
      <c r="J8" s="511"/>
      <c r="K8" s="342">
        <f>IF(J8="a",F7,IF(J8="b",F9,""))</f>
      </c>
      <c r="L8" s="334"/>
      <c r="M8" s="333"/>
      <c r="N8" s="334"/>
      <c r="O8" s="333"/>
      <c r="P8" s="334"/>
      <c r="Q8" s="333"/>
      <c r="R8" s="335"/>
      <c r="S8" s="336"/>
      <c r="U8" s="343" t="e">
        <f>'[1]Birók'!P22</f>
        <v>#REF!</v>
      </c>
    </row>
    <row r="9" spans="1:21" s="337" customFormat="1" ht="9" customHeight="1">
      <c r="A9" s="339"/>
      <c r="B9" s="344"/>
      <c r="C9" s="344"/>
      <c r="D9" s="344"/>
      <c r="E9" s="344"/>
      <c r="F9" s="345"/>
      <c r="G9" s="345"/>
      <c r="H9" s="324"/>
      <c r="I9" s="512">
        <v>200</v>
      </c>
      <c r="J9" s="513"/>
      <c r="K9" s="347" t="s">
        <v>217</v>
      </c>
      <c r="L9" s="348"/>
      <c r="M9" s="333"/>
      <c r="N9" s="334"/>
      <c r="O9" s="333"/>
      <c r="P9" s="334"/>
      <c r="Q9" s="333"/>
      <c r="R9" s="335"/>
      <c r="S9" s="336"/>
      <c r="U9" s="343" t="e">
        <f>'[1]Birók'!P23</f>
        <v>#REF!</v>
      </c>
    </row>
    <row r="10" spans="1:21" s="337" customFormat="1" ht="9" customHeight="1">
      <c r="A10" s="339"/>
      <c r="B10" s="344"/>
      <c r="C10" s="344"/>
      <c r="D10" s="344"/>
      <c r="E10" s="340"/>
      <c r="F10" s="345"/>
      <c r="G10" s="345"/>
      <c r="H10" s="324"/>
      <c r="I10" s="517">
        <v>200</v>
      </c>
      <c r="J10" s="518"/>
      <c r="K10" s="519" t="s">
        <v>218</v>
      </c>
      <c r="L10" s="351"/>
      <c r="M10" s="333"/>
      <c r="N10" s="334"/>
      <c r="O10" s="333"/>
      <c r="P10" s="334"/>
      <c r="Q10" s="333"/>
      <c r="R10" s="335"/>
      <c r="S10" s="336"/>
      <c r="U10" s="343" t="e">
        <f>'[1]Birók'!P24</f>
        <v>#REF!</v>
      </c>
    </row>
    <row r="11" spans="1:21" s="337" customFormat="1" ht="9" customHeight="1">
      <c r="A11" s="339">
        <v>2</v>
      </c>
      <c r="B11" s="328">
        <f>IF($D11="","",VLOOKUP($D11,'[1]1D ELO (5)'!$A$7:$P$23,14))</f>
      </c>
      <c r="C11" s="328">
        <f>IF($D11="","",VLOOKUP($D11,'[1]1D ELO (5)'!$A$7:$P$23,15))</f>
      </c>
      <c r="D11" s="329"/>
      <c r="E11" s="352">
        <f>UPPER(IF($D11="","",VLOOKUP($D11,'[1]1D ELO (5)'!$A$7:$P$23,5)))</f>
      </c>
      <c r="F11" s="353">
        <f>UPPER(IF($D11="","",VLOOKUP($D11,'[1]1D ELO (5)'!$A$7:$P$23,2)))</f>
      </c>
      <c r="G11" s="353">
        <f>IF($D11="","",VLOOKUP($D11,'[1]1D ELO (5)'!$A$7:$P$23,3))</f>
      </c>
      <c r="H11" s="354"/>
      <c r="I11" s="509">
        <f>IF($D11="","",VLOOKUP($D11,'[1]1D ELO (5)'!$A$7:$P$23,4))</f>
      </c>
      <c r="J11" s="515"/>
      <c r="K11" s="333"/>
      <c r="L11" s="355"/>
      <c r="M11" s="464"/>
      <c r="N11" s="465"/>
      <c r="O11" s="392"/>
      <c r="P11" s="334"/>
      <c r="Q11" s="333"/>
      <c r="R11" s="335"/>
      <c r="S11" s="336"/>
      <c r="U11" s="343" t="e">
        <f>'[1]Birók'!P25</f>
        <v>#REF!</v>
      </c>
    </row>
    <row r="12" spans="1:21" s="337" customFormat="1" ht="9" customHeight="1">
      <c r="A12" s="339"/>
      <c r="B12" s="340"/>
      <c r="C12" s="340"/>
      <c r="D12" s="340"/>
      <c r="E12" s="352">
        <f>UPPER(IF($D11="","",VLOOKUP($D11,'[1]1D ELO (5)'!$A$7:$P$23,11)))</f>
      </c>
      <c r="F12" s="353">
        <f>UPPER(IF($D11="","",VLOOKUP($D11,'[1]1D ELO (5)'!$A$7:$P$23,8)))</f>
      </c>
      <c r="G12" s="353">
        <f>IF($D11="","",VLOOKUP($D11,'[1]1D ELO (5)'!$A$7:$P$23,9))</f>
      </c>
      <c r="H12" s="354"/>
      <c r="I12" s="509">
        <f>IF($D11="","",VLOOKUP($D11,'[1]1D ELO (5)'!$A$7:$P$23,10))</f>
      </c>
      <c r="J12" s="511"/>
      <c r="K12" s="333"/>
      <c r="L12" s="355"/>
      <c r="M12" s="466"/>
      <c r="N12" s="467"/>
      <c r="O12" s="392"/>
      <c r="P12" s="334"/>
      <c r="Q12" s="333"/>
      <c r="R12" s="335"/>
      <c r="S12" s="336"/>
      <c r="U12" s="343" t="e">
        <f>'[1]Birók'!P26</f>
        <v>#REF!</v>
      </c>
    </row>
    <row r="13" spans="1:21" s="337" customFormat="1" ht="9" customHeight="1">
      <c r="A13" s="339"/>
      <c r="B13" s="344"/>
      <c r="C13" s="344"/>
      <c r="D13" s="358"/>
      <c r="E13" s="340"/>
      <c r="F13" s="345"/>
      <c r="G13" s="345"/>
      <c r="H13" s="324"/>
      <c r="I13" s="512"/>
      <c r="J13" s="516"/>
      <c r="K13" s="333"/>
      <c r="L13" s="346"/>
      <c r="M13" s="468" t="str">
        <f>UPPER(IF(OR(L14="a",L14="as"),K9,IF(OR(L14="b",L14="bs"),K17,)))</f>
        <v>SZŰCS VILLÁNYI ÁGNES</v>
      </c>
      <c r="N13" s="469"/>
      <c r="O13" s="392"/>
      <c r="P13" s="334"/>
      <c r="Q13" s="333"/>
      <c r="R13" s="335"/>
      <c r="S13" s="336"/>
      <c r="U13" s="343" t="e">
        <f>'[1]Birók'!P27</f>
        <v>#REF!</v>
      </c>
    </row>
    <row r="14" spans="1:21" s="337" customFormat="1" ht="9" customHeight="1">
      <c r="A14" s="339"/>
      <c r="B14" s="344"/>
      <c r="C14" s="344"/>
      <c r="D14" s="358"/>
      <c r="E14" s="340"/>
      <c r="F14" s="345"/>
      <c r="G14" s="345"/>
      <c r="H14" s="324"/>
      <c r="I14" s="512"/>
      <c r="J14" s="516"/>
      <c r="K14" s="360" t="s">
        <v>209</v>
      </c>
      <c r="L14" s="349" t="s">
        <v>225</v>
      </c>
      <c r="M14" s="470" t="str">
        <f>UPPER(IF(OR(L14="a",L14="as"),K10,IF(OR(L14="b",L14="bs"),K18,)))</f>
        <v>SZŰCS BARNA</v>
      </c>
      <c r="N14" s="471"/>
      <c r="O14" s="392"/>
      <c r="P14" s="334"/>
      <c r="Q14" s="333"/>
      <c r="R14" s="335"/>
      <c r="S14" s="336"/>
      <c r="U14" s="343" t="e">
        <f>'[1]Birók'!P28</f>
        <v>#REF!</v>
      </c>
    </row>
    <row r="15" spans="1:21" s="337" customFormat="1" ht="9" customHeight="1">
      <c r="A15" s="361">
        <v>3</v>
      </c>
      <c r="B15" s="328">
        <f>IF($D15="","",VLOOKUP($D15,'[1]1D ELO (5)'!$A$7:$P$23,14))</f>
      </c>
      <c r="C15" s="328">
        <f>IF($D15="","",VLOOKUP($D15,'[1]1D ELO (5)'!$A$7:$P$23,15))</f>
      </c>
      <c r="D15" s="329"/>
      <c r="E15" s="352">
        <f>UPPER(IF($D15="","",VLOOKUP($D15,'[1]1D ELO (5)'!$A$7:$P$23,5)))</f>
      </c>
      <c r="F15" s="353">
        <f>UPPER(IF($D15="","",VLOOKUP($D15,'[1]1D ELO (5)'!$A$7:$P$23,2)))</f>
      </c>
      <c r="G15" s="353">
        <f>IF($D15="","",VLOOKUP($D15,'[1]1D ELO (5)'!$A$7:$P$23,3))</f>
      </c>
      <c r="H15" s="354"/>
      <c r="I15" s="509">
        <f>IF($D15="","",VLOOKUP($D15,'[1]1D ELO (5)'!$A$7:$P$23,4))</f>
      </c>
      <c r="J15" s="510"/>
      <c r="K15" s="333"/>
      <c r="L15" s="355"/>
      <c r="M15" s="392" t="s">
        <v>168</v>
      </c>
      <c r="N15" s="472"/>
      <c r="O15" s="464"/>
      <c r="P15" s="334"/>
      <c r="Q15" s="333"/>
      <c r="R15" s="335"/>
      <c r="S15" s="336"/>
      <c r="U15" s="343" t="e">
        <f>'[1]Birók'!P29</f>
        <v>#REF!</v>
      </c>
    </row>
    <row r="16" spans="1:21" s="337" customFormat="1" ht="9" customHeight="1" thickBot="1">
      <c r="A16" s="339"/>
      <c r="B16" s="340"/>
      <c r="C16" s="340"/>
      <c r="D16" s="340"/>
      <c r="E16" s="352">
        <f>UPPER(IF($D15="","",VLOOKUP($D15,'[1]1D ELO (5)'!$A$7:$P$23,11)))</f>
      </c>
      <c r="F16" s="353">
        <f>UPPER(IF($D15="","",VLOOKUP($D15,'[1]1D ELO (5)'!$A$7:$P$23,8)))</f>
      </c>
      <c r="G16" s="353">
        <f>IF($D15="","",VLOOKUP($D15,'[1]1D ELO (5)'!$A$7:$P$23,9))</f>
      </c>
      <c r="H16" s="354"/>
      <c r="I16" s="509">
        <f>IF($D15="","",VLOOKUP($D15,'[1]1D ELO (5)'!$A$7:$P$23,10))</f>
      </c>
      <c r="J16" s="511"/>
      <c r="K16" s="342">
        <f>IF(J16="a",F15,IF(J16="b",F17,""))</f>
      </c>
      <c r="L16" s="355"/>
      <c r="M16" s="392"/>
      <c r="N16" s="472"/>
      <c r="O16" s="392"/>
      <c r="P16" s="334"/>
      <c r="Q16" s="333"/>
      <c r="R16" s="335"/>
      <c r="S16" s="336"/>
      <c r="U16" s="362" t="e">
        <f>'[1]Birók'!P30</f>
        <v>#REF!</v>
      </c>
    </row>
    <row r="17" spans="1:19" s="337" customFormat="1" ht="9" customHeight="1">
      <c r="A17" s="339"/>
      <c r="B17" s="344"/>
      <c r="C17" s="344"/>
      <c r="D17" s="358"/>
      <c r="E17" s="340"/>
      <c r="F17" s="345"/>
      <c r="G17" s="345"/>
      <c r="H17" s="324"/>
      <c r="I17" s="512">
        <v>90</v>
      </c>
      <c r="J17" s="513"/>
      <c r="K17" s="347" t="s">
        <v>219</v>
      </c>
      <c r="L17" s="363"/>
      <c r="M17" s="392"/>
      <c r="N17" s="472"/>
      <c r="O17" s="392"/>
      <c r="P17" s="334"/>
      <c r="Q17" s="333"/>
      <c r="R17" s="335"/>
      <c r="S17" s="336"/>
    </row>
    <row r="18" spans="1:19" s="337" customFormat="1" ht="9" customHeight="1">
      <c r="A18" s="339"/>
      <c r="B18" s="344"/>
      <c r="C18" s="344"/>
      <c r="D18" s="358"/>
      <c r="E18" s="340"/>
      <c r="F18" s="345"/>
      <c r="G18" s="345"/>
      <c r="H18" s="324"/>
      <c r="I18" s="517">
        <v>90</v>
      </c>
      <c r="J18" s="518"/>
      <c r="K18" s="519" t="s">
        <v>220</v>
      </c>
      <c r="L18" s="341"/>
      <c r="M18" s="392"/>
      <c r="N18" s="472"/>
      <c r="O18" s="392"/>
      <c r="P18" s="334"/>
      <c r="Q18" s="333"/>
      <c r="R18" s="335"/>
      <c r="S18" s="336"/>
    </row>
    <row r="19" spans="1:19" s="337" customFormat="1" ht="9" customHeight="1">
      <c r="A19" s="339">
        <v>4</v>
      </c>
      <c r="B19" s="328">
        <f>IF($D19="","",VLOOKUP($D19,'[1]1D ELO (5)'!$A$7:$P$23,14))</f>
      </c>
      <c r="C19" s="328">
        <f>IF($D19="","",VLOOKUP($D19,'[1]1D ELO (5)'!$A$7:$P$23,15))</f>
      </c>
      <c r="D19" s="329"/>
      <c r="E19" s="352">
        <f>UPPER(IF($D19="","",VLOOKUP($D19,'[1]1D ELO (5)'!$A$7:$P$23,5)))</f>
      </c>
      <c r="F19" s="353">
        <f>UPPER(IF($D19="","",VLOOKUP($D19,'[1]1D ELO (5)'!$A$7:$P$23,2)))</f>
      </c>
      <c r="G19" s="353">
        <f>IF($D19="","",VLOOKUP($D19,'[1]1D ELO (5)'!$A$7:$P$23,3))</f>
      </c>
      <c r="H19" s="354"/>
      <c r="I19" s="509">
        <f>IF($D19="","",VLOOKUP($D19,'[1]1D ELO (5)'!$A$7:$P$23,4))</f>
      </c>
      <c r="J19" s="515"/>
      <c r="K19" s="333"/>
      <c r="L19" s="334"/>
      <c r="M19" s="464"/>
      <c r="N19" s="473"/>
      <c r="O19" s="392"/>
      <c r="P19" s="334"/>
      <c r="Q19" s="333"/>
      <c r="R19" s="335"/>
      <c r="S19" s="336"/>
    </row>
    <row r="20" spans="1:19" s="337" customFormat="1" ht="9" customHeight="1">
      <c r="A20" s="339"/>
      <c r="B20" s="340"/>
      <c r="C20" s="340"/>
      <c r="D20" s="340"/>
      <c r="E20" s="352">
        <f>UPPER(IF($D19="","",VLOOKUP($D19,'[1]1D ELO (5)'!$A$7:$P$23,11)))</f>
      </c>
      <c r="F20" s="353">
        <f>UPPER(IF($D19="","",VLOOKUP($D19,'[1]1D ELO (5)'!$A$7:$P$23,8)))</f>
      </c>
      <c r="G20" s="353">
        <f>IF($D19="","",VLOOKUP($D19,'[1]1D ELO (5)'!$A$7:$P$23,9))</f>
      </c>
      <c r="H20" s="354"/>
      <c r="I20" s="509">
        <f>IF($D19="","",VLOOKUP($D19,'[1]1D ELO (5)'!$A$7:$P$23,10))</f>
      </c>
      <c r="J20" s="511"/>
      <c r="K20" s="333"/>
      <c r="L20" s="334"/>
      <c r="M20" s="466"/>
      <c r="N20" s="474"/>
      <c r="O20" s="392"/>
      <c r="P20" s="334"/>
      <c r="Q20" s="333"/>
      <c r="R20" s="335"/>
      <c r="S20" s="336"/>
    </row>
    <row r="21" spans="1:19" s="337" customFormat="1" ht="9" customHeight="1">
      <c r="A21" s="339"/>
      <c r="B21" s="344"/>
      <c r="C21" s="344"/>
      <c r="D21" s="344"/>
      <c r="E21" s="340"/>
      <c r="F21" s="345"/>
      <c r="G21" s="345"/>
      <c r="H21" s="324"/>
      <c r="I21" s="512"/>
      <c r="J21" s="516"/>
      <c r="K21" s="333"/>
      <c r="L21" s="334"/>
      <c r="M21" s="392"/>
      <c r="N21" s="475"/>
      <c r="O21" s="468" t="str">
        <f>UPPER(IF(OR(N22="a",N22="as"),M13,IF(OR(N22="b",N22="bs"),M29,)))</f>
        <v>SZŰCS VILLÁNYI ÁGNES</v>
      </c>
      <c r="P21" s="334"/>
      <c r="Q21" s="333"/>
      <c r="R21" s="335"/>
      <c r="S21" s="336"/>
    </row>
    <row r="22" spans="1:19" s="337" customFormat="1" ht="9" customHeight="1">
      <c r="A22" s="339"/>
      <c r="B22" s="344"/>
      <c r="C22" s="344"/>
      <c r="D22" s="344"/>
      <c r="E22" s="340"/>
      <c r="F22" s="345"/>
      <c r="G22" s="345"/>
      <c r="H22" s="324"/>
      <c r="I22" s="512"/>
      <c r="J22" s="516"/>
      <c r="K22" s="333"/>
      <c r="L22" s="334"/>
      <c r="M22" s="476" t="s">
        <v>209</v>
      </c>
      <c r="N22" s="477" t="s">
        <v>225</v>
      </c>
      <c r="O22" s="470" t="str">
        <f>UPPER(IF(OR(N22="a",N22="as"),M14,IF(OR(N22="b",N22="bs"),M30,)))</f>
        <v>SZŰCS BARNA</v>
      </c>
      <c r="P22" s="351"/>
      <c r="Q22" s="333"/>
      <c r="R22" s="335"/>
      <c r="S22" s="336"/>
    </row>
    <row r="23" spans="1:19" s="337" customFormat="1" ht="9" customHeight="1">
      <c r="A23" s="339">
        <v>5</v>
      </c>
      <c r="B23" s="328">
        <f>IF($D23="","",VLOOKUP($D23,'[1]1D ELO (5)'!$A$7:$P$23,14))</f>
      </c>
      <c r="C23" s="328">
        <f>IF($D23="","",VLOOKUP($D23,'[1]1D ELO (5)'!$A$7:$P$23,15))</f>
      </c>
      <c r="D23" s="329"/>
      <c r="E23" s="352">
        <f>UPPER(IF($D23="","",VLOOKUP($D23,'[1]1D ELO (5)'!$A$7:$P$23,5)))</f>
      </c>
      <c r="F23" s="353">
        <f>UPPER(IF($D23="","",VLOOKUP($D23,'[1]1D ELO (5)'!$A$7:$P$23,2)))</f>
      </c>
      <c r="G23" s="353">
        <f>IF($D23="","",VLOOKUP($D23,'[1]1D ELO (5)'!$A$7:$P$23,3))</f>
      </c>
      <c r="H23" s="354"/>
      <c r="I23" s="509">
        <f>IF($D23="","",VLOOKUP($D23,'[1]1D ELO (5)'!$A$7:$P$23,4))</f>
      </c>
      <c r="J23" s="510"/>
      <c r="K23" s="333"/>
      <c r="L23" s="334"/>
      <c r="M23" s="392"/>
      <c r="N23" s="472"/>
      <c r="O23" s="392" t="s">
        <v>160</v>
      </c>
      <c r="P23" s="364"/>
      <c r="Q23" s="333"/>
      <c r="R23" s="335"/>
      <c r="S23" s="336"/>
    </row>
    <row r="24" spans="1:19" s="337" customFormat="1" ht="9" customHeight="1">
      <c r="A24" s="339"/>
      <c r="B24" s="340"/>
      <c r="C24" s="340"/>
      <c r="D24" s="340"/>
      <c r="E24" s="352">
        <f>UPPER(IF($D23="","",VLOOKUP($D23,'[1]1D ELO (5)'!$A$7:$P$23,11)))</f>
      </c>
      <c r="F24" s="353">
        <f>UPPER(IF($D23="","",VLOOKUP($D23,'[1]1D ELO (5)'!$A$7:$P$23,8)))</f>
      </c>
      <c r="G24" s="353">
        <f>IF($D23="","",VLOOKUP($D23,'[1]1D ELO (5)'!$A$7:$P$23,9))</f>
      </c>
      <c r="H24" s="354"/>
      <c r="I24" s="509">
        <f>IF($D23="","",VLOOKUP($D23,'[1]1D ELO (5)'!$A$7:$P$23,10))</f>
      </c>
      <c r="J24" s="511"/>
      <c r="K24" s="342">
        <f>IF(J24="a",F23,IF(J24="b",F25,""))</f>
      </c>
      <c r="L24" s="334"/>
      <c r="M24" s="392"/>
      <c r="N24" s="472"/>
      <c r="O24" s="392"/>
      <c r="P24" s="365"/>
      <c r="Q24" s="333"/>
      <c r="R24" s="335"/>
      <c r="S24" s="336"/>
    </row>
    <row r="25" spans="1:19" s="337" customFormat="1" ht="9" customHeight="1">
      <c r="A25" s="339"/>
      <c r="B25" s="344"/>
      <c r="C25" s="344"/>
      <c r="D25" s="344"/>
      <c r="E25" s="340"/>
      <c r="F25" s="345"/>
      <c r="G25" s="345"/>
      <c r="H25" s="324"/>
      <c r="I25" s="512">
        <v>140</v>
      </c>
      <c r="J25" s="513"/>
      <c r="K25" s="347" t="s">
        <v>221</v>
      </c>
      <c r="L25" s="348"/>
      <c r="M25" s="392"/>
      <c r="N25" s="472"/>
      <c r="O25" s="392"/>
      <c r="P25" s="365"/>
      <c r="Q25" s="333"/>
      <c r="R25" s="335"/>
      <c r="S25" s="336"/>
    </row>
    <row r="26" spans="1:19" s="337" customFormat="1" ht="9" customHeight="1">
      <c r="A26" s="339"/>
      <c r="B26" s="344"/>
      <c r="C26" s="344"/>
      <c r="D26" s="344"/>
      <c r="E26" s="340"/>
      <c r="F26" s="345"/>
      <c r="G26" s="345"/>
      <c r="H26" s="324"/>
      <c r="I26" s="517">
        <v>140</v>
      </c>
      <c r="J26" s="514"/>
      <c r="K26" s="350" t="s">
        <v>222</v>
      </c>
      <c r="L26" s="351"/>
      <c r="M26" s="392"/>
      <c r="N26" s="472"/>
      <c r="O26" s="392"/>
      <c r="P26" s="365"/>
      <c r="Q26" s="333"/>
      <c r="R26" s="335"/>
      <c r="S26" s="336"/>
    </row>
    <row r="27" spans="1:19" s="337" customFormat="1" ht="9" customHeight="1">
      <c r="A27" s="339">
        <v>6</v>
      </c>
      <c r="B27" s="328">
        <f>IF($D27="","",VLOOKUP($D27,'[1]1D ELO (5)'!$A$7:$P$23,14))</f>
      </c>
      <c r="C27" s="328">
        <f>IF($D27="","",VLOOKUP($D27,'[1]1D ELO (5)'!$A$7:$P$23,15))</f>
      </c>
      <c r="D27" s="329"/>
      <c r="E27" s="352">
        <f>UPPER(IF($D27="","",VLOOKUP($D27,'[1]1D ELO (5)'!$A$7:$P$23,5)))</f>
      </c>
      <c r="F27" s="353">
        <f>UPPER(IF($D27="","",VLOOKUP($D27,'[1]1D ELO (5)'!$A$7:$P$23,2)))</f>
      </c>
      <c r="G27" s="353">
        <f>IF($D27="","",VLOOKUP($D27,'[1]1D ELO (5)'!$A$7:$P$23,3))</f>
      </c>
      <c r="H27" s="354"/>
      <c r="I27" s="509">
        <f>IF($D27="","",VLOOKUP($D27,'[1]1D ELO (5)'!$A$7:$P$23,4))</f>
      </c>
      <c r="J27" s="515"/>
      <c r="K27" s="333"/>
      <c r="L27" s="355"/>
      <c r="M27" s="464"/>
      <c r="N27" s="473"/>
      <c r="O27" s="392"/>
      <c r="P27" s="365"/>
      <c r="Q27" s="333"/>
      <c r="R27" s="335"/>
      <c r="S27" s="336"/>
    </row>
    <row r="28" spans="1:19" s="337" customFormat="1" ht="9" customHeight="1">
      <c r="A28" s="339"/>
      <c r="B28" s="340"/>
      <c r="C28" s="340"/>
      <c r="D28" s="340"/>
      <c r="E28" s="352">
        <f>UPPER(IF($D27="","",VLOOKUP($D27,'[1]1D ELO (5)'!$A$7:$P$23,11)))</f>
      </c>
      <c r="F28" s="353">
        <f>UPPER(IF($D27="","",VLOOKUP($D27,'[1]1D ELO (5)'!$A$7:$P$23,8)))</f>
      </c>
      <c r="G28" s="353">
        <f>IF($D27="","",VLOOKUP($D27,'[1]1D ELO (5)'!$A$7:$P$23,9))</f>
      </c>
      <c r="H28" s="354"/>
      <c r="I28" s="509">
        <f>IF($D27="","",VLOOKUP($D27,'[1]1D ELO (5)'!$A$7:$P$23,10))</f>
      </c>
      <c r="J28" s="511"/>
      <c r="K28" s="333"/>
      <c r="L28" s="355"/>
      <c r="M28" s="466"/>
      <c r="N28" s="474"/>
      <c r="O28" s="392"/>
      <c r="P28" s="365"/>
      <c r="Q28" s="333"/>
      <c r="R28" s="335"/>
      <c r="S28" s="336"/>
    </row>
    <row r="29" spans="1:19" s="337" customFormat="1" ht="9" customHeight="1">
      <c r="A29" s="339"/>
      <c r="B29" s="344"/>
      <c r="C29" s="344"/>
      <c r="D29" s="358"/>
      <c r="E29" s="340"/>
      <c r="F29" s="345"/>
      <c r="G29" s="345"/>
      <c r="H29" s="324"/>
      <c r="I29" s="512"/>
      <c r="J29" s="516"/>
      <c r="K29" s="333"/>
      <c r="L29" s="346"/>
      <c r="M29" s="468" t="str">
        <f>UPPER(IF(OR(L30="a",L30="as"),K25,IF(OR(L30="b",L30="bs"),K33,)))</f>
        <v>BALTA RÓZSA</v>
      </c>
      <c r="N29" s="472"/>
      <c r="O29" s="392"/>
      <c r="P29" s="365"/>
      <c r="Q29" s="333"/>
      <c r="R29" s="335"/>
      <c r="S29" s="336"/>
    </row>
    <row r="30" spans="1:19" s="337" customFormat="1" ht="9" customHeight="1">
      <c r="A30" s="339"/>
      <c r="B30" s="344"/>
      <c r="C30" s="344"/>
      <c r="D30" s="358"/>
      <c r="E30" s="340"/>
      <c r="F30" s="345"/>
      <c r="G30" s="345"/>
      <c r="H30" s="324"/>
      <c r="I30" s="512"/>
      <c r="J30" s="516"/>
      <c r="K30" s="360" t="s">
        <v>209</v>
      </c>
      <c r="L30" s="349" t="s">
        <v>225</v>
      </c>
      <c r="M30" s="470" t="str">
        <f>UPPER(IF(OR(L30="a",L30="as"),K26,IF(OR(L30="b",L30="bs"),K34,)))</f>
        <v>HALMY ZSOLT</v>
      </c>
      <c r="N30" s="478"/>
      <c r="O30" s="392"/>
      <c r="P30" s="365"/>
      <c r="Q30" s="333"/>
      <c r="R30" s="335"/>
      <c r="S30" s="336"/>
    </row>
    <row r="31" spans="1:19" s="337" customFormat="1" ht="9" customHeight="1">
      <c r="A31" s="361">
        <v>7</v>
      </c>
      <c r="B31" s="328">
        <f>IF($D31="","",VLOOKUP($D31,'[1]1D ELO (5)'!$A$7:$P$23,14))</f>
      </c>
      <c r="C31" s="328">
        <f>IF($D31="","",VLOOKUP($D31,'[1]1D ELO (5)'!$A$7:$P$23,15))</f>
      </c>
      <c r="D31" s="329"/>
      <c r="E31" s="352">
        <f>UPPER(IF($D31="","",VLOOKUP($D31,'[1]1D ELO (5)'!$A$7:$P$23,5)))</f>
      </c>
      <c r="F31" s="353">
        <f>UPPER(IF($D31="","",VLOOKUP($D31,'[1]1D ELO (5)'!$A$7:$P$23,2)))</f>
      </c>
      <c r="G31" s="353">
        <f>IF($D31="","",VLOOKUP($D31,'[1]1D ELO (5)'!$A$7:$P$23,3))</f>
      </c>
      <c r="H31" s="354"/>
      <c r="I31" s="509">
        <f>IF($D31="","",VLOOKUP($D31,'[1]1D ELO (5)'!$A$7:$P$23,4))</f>
      </c>
      <c r="J31" s="510"/>
      <c r="K31" s="333"/>
      <c r="L31" s="355"/>
      <c r="M31" s="392" t="s">
        <v>160</v>
      </c>
      <c r="N31" s="469"/>
      <c r="O31" s="464"/>
      <c r="P31" s="365"/>
      <c r="Q31" s="333"/>
      <c r="R31" s="335"/>
      <c r="S31" s="336"/>
    </row>
    <row r="32" spans="1:19" s="337" customFormat="1" ht="9" customHeight="1">
      <c r="A32" s="339"/>
      <c r="B32" s="340"/>
      <c r="C32" s="340"/>
      <c r="D32" s="340"/>
      <c r="E32" s="352">
        <f>UPPER(IF($D31="","",VLOOKUP($D31,'[1]1D ELO (5)'!$A$7:$P$23,11)))</f>
      </c>
      <c r="F32" s="353">
        <f>UPPER(IF($D31="","",VLOOKUP($D31,'[1]1D ELO (5)'!$A$7:$P$23,8)))</f>
      </c>
      <c r="G32" s="353">
        <f>IF($D31="","",VLOOKUP($D31,'[1]1D ELO (5)'!$A$7:$P$23,9))</f>
      </c>
      <c r="H32" s="354"/>
      <c r="I32" s="509">
        <f>IF($D31="","",VLOOKUP($D31,'[1]1D ELO (5)'!$A$7:$P$23,10))</f>
      </c>
      <c r="J32" s="511"/>
      <c r="K32" s="342">
        <f>IF(J32="a",F31,IF(J32="b",F33,""))</f>
      </c>
      <c r="L32" s="355"/>
      <c r="M32" s="392"/>
      <c r="N32" s="469"/>
      <c r="O32" s="392"/>
      <c r="P32" s="365"/>
      <c r="Q32" s="333"/>
      <c r="R32" s="335"/>
      <c r="S32" s="336"/>
    </row>
    <row r="33" spans="1:19" s="337" customFormat="1" ht="9" customHeight="1">
      <c r="A33" s="339"/>
      <c r="B33" s="344"/>
      <c r="C33" s="344"/>
      <c r="D33" s="358"/>
      <c r="E33" s="344"/>
      <c r="F33" s="345"/>
      <c r="G33" s="345"/>
      <c r="H33" s="324"/>
      <c r="I33" s="512">
        <v>90</v>
      </c>
      <c r="J33" s="513"/>
      <c r="K33" s="347" t="s">
        <v>223</v>
      </c>
      <c r="L33" s="363"/>
      <c r="M33" s="392"/>
      <c r="N33" s="469"/>
      <c r="O33" s="392"/>
      <c r="P33" s="365"/>
      <c r="Q33" s="333"/>
      <c r="R33" s="335"/>
      <c r="S33" s="336"/>
    </row>
    <row r="34" spans="1:19" s="337" customFormat="1" ht="9" customHeight="1">
      <c r="A34" s="339"/>
      <c r="B34" s="344"/>
      <c r="C34" s="344"/>
      <c r="D34" s="358"/>
      <c r="E34" s="344"/>
      <c r="F34" s="345"/>
      <c r="G34" s="345"/>
      <c r="H34" s="324"/>
      <c r="I34" s="517">
        <v>90</v>
      </c>
      <c r="J34" s="514"/>
      <c r="K34" s="350" t="s">
        <v>224</v>
      </c>
      <c r="L34" s="341"/>
      <c r="M34" s="392"/>
      <c r="N34" s="469"/>
      <c r="O34" s="392"/>
      <c r="P34" s="365"/>
      <c r="Q34" s="333"/>
      <c r="R34" s="335"/>
      <c r="S34" s="336"/>
    </row>
    <row r="35" spans="1:19" s="337" customFormat="1" ht="9" customHeight="1">
      <c r="A35" s="327">
        <v>8</v>
      </c>
      <c r="B35" s="328">
        <f>IF($D35="","",VLOOKUP($D35,'[1]1D ELO (5)'!$A$7:$P$23,14))</f>
      </c>
      <c r="C35" s="328">
        <f>IF($D35="","",VLOOKUP($D35,'[1]1D ELO (5)'!$A$7:$P$23,15))</f>
      </c>
      <c r="D35" s="329"/>
      <c r="E35" s="352">
        <f>UPPER(IF($D35="","",VLOOKUP($D35,'[1]1D ELO (5)'!$A$7:$P$23,5)))</f>
      </c>
      <c r="F35" s="366">
        <f>UPPER(IF($D35="","",VLOOKUP($D35,'[1]1D ELO (5)'!$A$7:$P$23,2)))</f>
      </c>
      <c r="G35" s="366">
        <f>IF($D35="","",VLOOKUP($D35,'[1]1D ELO (5)'!$A$7:$P$23,3))</f>
      </c>
      <c r="H35" s="367"/>
      <c r="I35" s="509">
        <f>IF($D35="","",VLOOKUP($D35,'[1]1D ELO (5)'!$A$7:$P$23,4))</f>
      </c>
      <c r="J35" s="515"/>
      <c r="K35" s="333"/>
      <c r="L35" s="334"/>
      <c r="M35" s="464"/>
      <c r="N35" s="465"/>
      <c r="O35" s="392"/>
      <c r="P35" s="365"/>
      <c r="Q35" s="333"/>
      <c r="R35" s="335"/>
      <c r="S35" s="336"/>
    </row>
    <row r="36" spans="1:19" s="337" customFormat="1" ht="9" customHeight="1">
      <c r="A36" s="339"/>
      <c r="B36" s="340"/>
      <c r="C36" s="340"/>
      <c r="D36" s="340"/>
      <c r="E36" s="330">
        <f>UPPER(IF($D35="","",VLOOKUP($D35,'[1]1D ELO (5)'!$A$7:$P$23,11)))</f>
      </c>
      <c r="F36" s="331">
        <f>UPPER(IF($D35="","",VLOOKUP($D35,'[1]1D ELO (5)'!$A$7:$P$23,8)))</f>
      </c>
      <c r="G36" s="331">
        <f>IF($D35="","",VLOOKUP($D35,'[1]1D ELO (5)'!$A$7:$P$23,9))</f>
      </c>
      <c r="H36" s="332"/>
      <c r="I36" s="509">
        <f>IF($D35="","",VLOOKUP($D35,'[1]1D ELO (5)'!$A$7:$P$23,10))</f>
      </c>
      <c r="J36" s="511"/>
      <c r="K36" s="333"/>
      <c r="L36" s="334"/>
      <c r="M36" s="356"/>
      <c r="N36" s="357"/>
      <c r="O36" s="333"/>
      <c r="P36" s="365"/>
      <c r="Q36" s="333"/>
      <c r="R36" s="335"/>
      <c r="S36" s="336"/>
    </row>
    <row r="37" spans="1:19" s="337" customFormat="1" ht="9" customHeight="1">
      <c r="A37" s="368"/>
      <c r="B37" s="344"/>
      <c r="C37" s="344"/>
      <c r="D37" s="358"/>
      <c r="E37" s="344"/>
      <c r="F37" s="345"/>
      <c r="G37" s="345"/>
      <c r="H37" s="324"/>
      <c r="I37" s="345"/>
      <c r="J37" s="359"/>
      <c r="K37" s="333"/>
      <c r="L37" s="334"/>
      <c r="M37" s="333"/>
      <c r="N37" s="334"/>
      <c r="O37" s="334"/>
      <c r="P37" s="369"/>
      <c r="Q37" s="347">
        <f>UPPER(IF(OR(P38="a",P38="as"),O21,IF(OR(P38="b",P38="bs"),O53,)))</f>
      </c>
      <c r="R37" s="370"/>
      <c r="S37" s="336"/>
    </row>
    <row r="38" spans="1:19" s="337" customFormat="1" ht="9" customHeight="1">
      <c r="A38" s="371"/>
      <c r="B38" s="372"/>
      <c r="C38" s="372"/>
      <c r="D38" s="373"/>
      <c r="E38" s="372"/>
      <c r="F38" s="374"/>
      <c r="G38" s="374"/>
      <c r="H38" s="375"/>
      <c r="I38" s="374"/>
      <c r="J38" s="376"/>
      <c r="K38" s="377"/>
      <c r="L38" s="365"/>
      <c r="M38" s="377"/>
      <c r="N38" s="365"/>
      <c r="O38" s="378"/>
      <c r="P38" s="365"/>
      <c r="Q38" s="379"/>
      <c r="R38" s="380"/>
      <c r="S38" s="336"/>
    </row>
    <row r="39" spans="1:19" s="337" customFormat="1" ht="9" customHeight="1">
      <c r="A39" s="371"/>
      <c r="B39" s="372"/>
      <c r="C39" s="372"/>
      <c r="D39" s="373"/>
      <c r="E39" s="372"/>
      <c r="F39" s="374"/>
      <c r="G39" s="374"/>
      <c r="H39" s="375"/>
      <c r="I39" s="374"/>
      <c r="J39" s="376"/>
      <c r="K39" s="377"/>
      <c r="L39" s="365"/>
      <c r="M39" s="377"/>
      <c r="N39" s="365"/>
      <c r="O39" s="378"/>
      <c r="P39" s="365"/>
      <c r="Q39" s="379"/>
      <c r="R39" s="380"/>
      <c r="S39" s="336"/>
    </row>
    <row r="40" spans="1:19" s="337" customFormat="1" ht="9" customHeight="1">
      <c r="A40" s="371"/>
      <c r="B40" s="372"/>
      <c r="C40" s="372"/>
      <c r="D40" s="373"/>
      <c r="E40" s="372"/>
      <c r="F40" s="374"/>
      <c r="G40" s="374"/>
      <c r="H40" s="375"/>
      <c r="I40" s="374"/>
      <c r="J40" s="376"/>
      <c r="K40" s="377"/>
      <c r="L40" s="365"/>
      <c r="M40" s="377"/>
      <c r="N40" s="365"/>
      <c r="O40" s="378"/>
      <c r="P40" s="365"/>
      <c r="Q40" s="379"/>
      <c r="R40" s="380"/>
      <c r="S40" s="336"/>
    </row>
    <row r="41" spans="1:19" s="337" customFormat="1" ht="9" customHeight="1">
      <c r="A41" s="371"/>
      <c r="B41" s="372"/>
      <c r="C41" s="372"/>
      <c r="D41" s="373"/>
      <c r="E41" s="372"/>
      <c r="F41" s="374"/>
      <c r="G41" s="374"/>
      <c r="H41" s="375"/>
      <c r="I41" s="374"/>
      <c r="J41" s="376"/>
      <c r="K41" s="377"/>
      <c r="L41" s="365"/>
      <c r="M41" s="377"/>
      <c r="N41" s="365"/>
      <c r="O41" s="378"/>
      <c r="P41" s="365"/>
      <c r="Q41" s="379"/>
      <c r="R41" s="380"/>
      <c r="S41" s="336"/>
    </row>
    <row r="42" spans="1:19" s="337" customFormat="1" ht="9" customHeight="1">
      <c r="A42" s="371"/>
      <c r="B42" s="372"/>
      <c r="C42" s="372"/>
      <c r="D42" s="373"/>
      <c r="E42" s="372"/>
      <c r="F42" s="374"/>
      <c r="G42" s="374"/>
      <c r="H42" s="375"/>
      <c r="I42" s="374"/>
      <c r="J42" s="376"/>
      <c r="K42" s="377"/>
      <c r="L42" s="365"/>
      <c r="M42" s="377"/>
      <c r="N42" s="365"/>
      <c r="O42" s="378"/>
      <c r="P42" s="365"/>
      <c r="Q42" s="379"/>
      <c r="R42" s="380"/>
      <c r="S42" s="336"/>
    </row>
    <row r="43" spans="1:19" s="337" customFormat="1" ht="9" customHeight="1">
      <c r="A43" s="371"/>
      <c r="B43" s="372"/>
      <c r="C43" s="372"/>
      <c r="D43" s="373"/>
      <c r="E43" s="372"/>
      <c r="F43" s="374"/>
      <c r="G43" s="374"/>
      <c r="H43" s="375"/>
      <c r="I43" s="374"/>
      <c r="J43" s="376"/>
      <c r="K43" s="377"/>
      <c r="L43" s="365"/>
      <c r="M43" s="377"/>
      <c r="N43" s="365"/>
      <c r="O43" s="378"/>
      <c r="P43" s="365"/>
      <c r="Q43" s="379"/>
      <c r="R43" s="380"/>
      <c r="S43" s="336"/>
    </row>
    <row r="44" spans="1:19" s="337" customFormat="1" ht="9" customHeight="1">
      <c r="A44" s="371"/>
      <c r="B44" s="372"/>
      <c r="C44" s="372"/>
      <c r="D44" s="373"/>
      <c r="E44" s="372"/>
      <c r="F44" s="374"/>
      <c r="G44" s="374"/>
      <c r="H44" s="375"/>
      <c r="I44" s="374"/>
      <c r="J44" s="376"/>
      <c r="K44" s="377"/>
      <c r="L44" s="365"/>
      <c r="M44" s="377"/>
      <c r="N44" s="365"/>
      <c r="O44" s="378"/>
      <c r="P44" s="365"/>
      <c r="Q44" s="379"/>
      <c r="R44" s="380"/>
      <c r="S44" s="336"/>
    </row>
    <row r="45" spans="1:19" s="337" customFormat="1" ht="9" customHeight="1">
      <c r="A45" s="371"/>
      <c r="B45" s="372"/>
      <c r="C45" s="372"/>
      <c r="D45" s="373"/>
      <c r="E45" s="372"/>
      <c r="F45" s="374"/>
      <c r="G45" s="374"/>
      <c r="H45" s="375"/>
      <c r="I45" s="374"/>
      <c r="J45" s="376"/>
      <c r="K45" s="377"/>
      <c r="L45" s="365"/>
      <c r="M45" s="377"/>
      <c r="N45" s="365"/>
      <c r="O45" s="378"/>
      <c r="P45" s="365"/>
      <c r="Q45" s="379"/>
      <c r="R45" s="380"/>
      <c r="S45" s="336"/>
    </row>
    <row r="46" spans="1:19" s="337" customFormat="1" ht="9" customHeight="1">
      <c r="A46" s="371"/>
      <c r="B46" s="372"/>
      <c r="C46" s="372"/>
      <c r="D46" s="373"/>
      <c r="E46" s="372"/>
      <c r="F46" s="374"/>
      <c r="G46" s="374"/>
      <c r="H46" s="375"/>
      <c r="I46" s="374"/>
      <c r="J46" s="376"/>
      <c r="K46" s="377"/>
      <c r="L46" s="365"/>
      <c r="M46" s="377"/>
      <c r="N46" s="365"/>
      <c r="O46" s="378"/>
      <c r="P46" s="365"/>
      <c r="Q46" s="379"/>
      <c r="R46" s="380"/>
      <c r="S46" s="336"/>
    </row>
    <row r="47" spans="1:19" s="337" customFormat="1" ht="9" customHeight="1">
      <c r="A47" s="371"/>
      <c r="B47" s="372"/>
      <c r="C47" s="372"/>
      <c r="D47" s="373"/>
      <c r="E47" s="372"/>
      <c r="F47" s="374"/>
      <c r="G47" s="374"/>
      <c r="H47" s="375"/>
      <c r="I47" s="374"/>
      <c r="J47" s="376"/>
      <c r="K47" s="377"/>
      <c r="L47" s="365"/>
      <c r="M47" s="377"/>
      <c r="N47" s="365"/>
      <c r="O47" s="378"/>
      <c r="P47" s="365"/>
      <c r="Q47" s="379"/>
      <c r="R47" s="380"/>
      <c r="S47" s="336"/>
    </row>
    <row r="48" spans="1:19" s="337" customFormat="1" ht="9" customHeight="1">
      <c r="A48" s="371"/>
      <c r="B48" s="372"/>
      <c r="C48" s="372"/>
      <c r="D48" s="373"/>
      <c r="E48" s="372"/>
      <c r="F48" s="374"/>
      <c r="G48" s="374"/>
      <c r="H48" s="375"/>
      <c r="I48" s="374"/>
      <c r="J48" s="376"/>
      <c r="K48" s="377"/>
      <c r="L48" s="365"/>
      <c r="M48" s="377"/>
      <c r="N48" s="365"/>
      <c r="O48" s="378"/>
      <c r="P48" s="365"/>
      <c r="Q48" s="379"/>
      <c r="R48" s="380"/>
      <c r="S48" s="336"/>
    </row>
    <row r="49" spans="1:19" s="337" customFormat="1" ht="9" customHeight="1">
      <c r="A49" s="371"/>
      <c r="B49" s="372"/>
      <c r="C49" s="372"/>
      <c r="D49" s="373"/>
      <c r="E49" s="372"/>
      <c r="F49" s="374"/>
      <c r="G49" s="374"/>
      <c r="H49" s="375"/>
      <c r="I49" s="374"/>
      <c r="J49" s="376"/>
      <c r="K49" s="377"/>
      <c r="L49" s="365"/>
      <c r="M49" s="377"/>
      <c r="N49" s="365"/>
      <c r="O49" s="378"/>
      <c r="P49" s="365"/>
      <c r="Q49" s="379"/>
      <c r="R49" s="380"/>
      <c r="S49" s="336"/>
    </row>
    <row r="50" spans="1:19" s="337" customFormat="1" ht="9" customHeight="1">
      <c r="A50" s="371"/>
      <c r="B50" s="372"/>
      <c r="C50" s="372"/>
      <c r="D50" s="373"/>
      <c r="E50" s="372"/>
      <c r="F50" s="374"/>
      <c r="G50" s="374"/>
      <c r="H50" s="375"/>
      <c r="I50" s="374"/>
      <c r="J50" s="376"/>
      <c r="K50" s="377"/>
      <c r="L50" s="365"/>
      <c r="M50" s="377"/>
      <c r="N50" s="365"/>
      <c r="O50" s="378"/>
      <c r="P50" s="365"/>
      <c r="Q50" s="379"/>
      <c r="R50" s="380"/>
      <c r="S50" s="336"/>
    </row>
    <row r="51" spans="1:19" s="337" customFormat="1" ht="9" customHeight="1">
      <c r="A51" s="371"/>
      <c r="B51" s="372"/>
      <c r="C51" s="372"/>
      <c r="D51" s="373"/>
      <c r="E51" s="372"/>
      <c r="F51" s="374"/>
      <c r="G51" s="374"/>
      <c r="H51" s="375"/>
      <c r="I51" s="374"/>
      <c r="J51" s="376"/>
      <c r="K51" s="377"/>
      <c r="L51" s="365"/>
      <c r="M51" s="377"/>
      <c r="N51" s="365"/>
      <c r="O51" s="378"/>
      <c r="P51" s="365"/>
      <c r="Q51" s="379"/>
      <c r="R51" s="380"/>
      <c r="S51" s="336"/>
    </row>
    <row r="52" spans="1:19" s="337" customFormat="1" ht="9" customHeight="1">
      <c r="A52" s="371"/>
      <c r="B52" s="372"/>
      <c r="C52" s="372"/>
      <c r="D52" s="373"/>
      <c r="E52" s="372"/>
      <c r="F52" s="374"/>
      <c r="G52" s="374"/>
      <c r="H52" s="375"/>
      <c r="I52" s="374"/>
      <c r="J52" s="376"/>
      <c r="K52" s="377"/>
      <c r="L52" s="365"/>
      <c r="M52" s="377"/>
      <c r="N52" s="365"/>
      <c r="O52" s="378"/>
      <c r="P52" s="365"/>
      <c r="Q52" s="379"/>
      <c r="R52" s="380"/>
      <c r="S52" s="336"/>
    </row>
    <row r="53" spans="1:19" s="337" customFormat="1" ht="9" customHeight="1">
      <c r="A53" s="371"/>
      <c r="B53" s="372"/>
      <c r="C53" s="372"/>
      <c r="D53" s="373"/>
      <c r="E53" s="372"/>
      <c r="F53" s="374"/>
      <c r="G53" s="374"/>
      <c r="H53" s="375"/>
      <c r="I53" s="374"/>
      <c r="J53" s="376"/>
      <c r="K53" s="377"/>
      <c r="L53" s="365"/>
      <c r="M53" s="377"/>
      <c r="N53" s="365"/>
      <c r="O53" s="378"/>
      <c r="P53" s="365"/>
      <c r="Q53" s="379"/>
      <c r="R53" s="380"/>
      <c r="S53" s="336"/>
    </row>
    <row r="54" spans="1:19" s="337" customFormat="1" ht="9" customHeight="1">
      <c r="A54" s="371"/>
      <c r="B54" s="372"/>
      <c r="C54" s="372"/>
      <c r="D54" s="373"/>
      <c r="E54" s="372"/>
      <c r="F54" s="374"/>
      <c r="G54" s="374"/>
      <c r="H54" s="375"/>
      <c r="I54" s="374"/>
      <c r="J54" s="376"/>
      <c r="K54" s="377"/>
      <c r="L54" s="365"/>
      <c r="M54" s="377"/>
      <c r="N54" s="365"/>
      <c r="O54" s="378"/>
      <c r="P54" s="365"/>
      <c r="Q54" s="379"/>
      <c r="R54" s="380"/>
      <c r="S54" s="336"/>
    </row>
    <row r="55" spans="1:19" s="337" customFormat="1" ht="9" customHeight="1">
      <c r="A55" s="371"/>
      <c r="B55" s="372"/>
      <c r="C55" s="372"/>
      <c r="D55" s="373"/>
      <c r="E55" s="372"/>
      <c r="F55" s="374"/>
      <c r="G55" s="374"/>
      <c r="H55" s="375"/>
      <c r="I55" s="374"/>
      <c r="J55" s="376"/>
      <c r="K55" s="377"/>
      <c r="L55" s="365"/>
      <c r="M55" s="377"/>
      <c r="N55" s="365"/>
      <c r="O55" s="378"/>
      <c r="P55" s="365"/>
      <c r="Q55" s="379"/>
      <c r="R55" s="380"/>
      <c r="S55" s="336"/>
    </row>
    <row r="56" spans="1:19" s="337" customFormat="1" ht="9" customHeight="1">
      <c r="A56" s="371"/>
      <c r="B56" s="372"/>
      <c r="C56" s="372"/>
      <c r="D56" s="373"/>
      <c r="E56" s="372"/>
      <c r="F56" s="374"/>
      <c r="G56" s="374"/>
      <c r="H56" s="375"/>
      <c r="I56" s="374"/>
      <c r="J56" s="376"/>
      <c r="K56" s="377"/>
      <c r="L56" s="365"/>
      <c r="M56" s="377"/>
      <c r="N56" s="365"/>
      <c r="O56" s="378"/>
      <c r="P56" s="365"/>
      <c r="Q56" s="379"/>
      <c r="R56" s="380"/>
      <c r="S56" s="336"/>
    </row>
    <row r="57" spans="1:19" s="337" customFormat="1" ht="9" customHeight="1">
      <c r="A57" s="371"/>
      <c r="B57" s="372"/>
      <c r="C57" s="372"/>
      <c r="D57" s="373"/>
      <c r="E57" s="372"/>
      <c r="F57" s="374"/>
      <c r="G57" s="374"/>
      <c r="H57" s="375"/>
      <c r="I57" s="374"/>
      <c r="J57" s="376"/>
      <c r="K57" s="377"/>
      <c r="L57" s="365"/>
      <c r="M57" s="377"/>
      <c r="N57" s="365"/>
      <c r="O57" s="378"/>
      <c r="P57" s="365"/>
      <c r="Q57" s="379"/>
      <c r="R57" s="380"/>
      <c r="S57" s="336"/>
    </row>
    <row r="58" spans="1:19" s="337" customFormat="1" ht="9" customHeight="1">
      <c r="A58" s="371"/>
      <c r="B58" s="372"/>
      <c r="C58" s="372"/>
      <c r="D58" s="373"/>
      <c r="E58" s="372"/>
      <c r="F58" s="374"/>
      <c r="G58" s="374"/>
      <c r="H58" s="375"/>
      <c r="I58" s="374"/>
      <c r="J58" s="376"/>
      <c r="K58" s="377"/>
      <c r="L58" s="365"/>
      <c r="M58" s="377"/>
      <c r="N58" s="365"/>
      <c r="O58" s="378"/>
      <c r="P58" s="365"/>
      <c r="Q58" s="379"/>
      <c r="R58" s="380"/>
      <c r="S58" s="336"/>
    </row>
    <row r="59" spans="1:19" s="337" customFormat="1" ht="9" customHeight="1">
      <c r="A59" s="371"/>
      <c r="B59" s="372"/>
      <c r="C59" s="372"/>
      <c r="D59" s="373"/>
      <c r="E59" s="372"/>
      <c r="F59" s="374"/>
      <c r="G59" s="374"/>
      <c r="H59" s="375"/>
      <c r="I59" s="374"/>
      <c r="J59" s="376"/>
      <c r="K59" s="377"/>
      <c r="L59" s="365"/>
      <c r="M59" s="377"/>
      <c r="N59" s="365"/>
      <c r="O59" s="378"/>
      <c r="P59" s="365"/>
      <c r="Q59" s="379"/>
      <c r="R59" s="380"/>
      <c r="S59" s="336"/>
    </row>
    <row r="60" spans="1:19" s="337" customFormat="1" ht="9" customHeight="1">
      <c r="A60" s="371"/>
      <c r="B60" s="372"/>
      <c r="C60" s="372"/>
      <c r="D60" s="373"/>
      <c r="E60" s="372"/>
      <c r="F60" s="374"/>
      <c r="G60" s="374"/>
      <c r="H60" s="375"/>
      <c r="I60" s="374"/>
      <c r="J60" s="376"/>
      <c r="K60" s="377"/>
      <c r="L60" s="365"/>
      <c r="M60" s="377"/>
      <c r="N60" s="365"/>
      <c r="O60" s="378"/>
      <c r="P60" s="365"/>
      <c r="Q60" s="379"/>
      <c r="R60" s="380"/>
      <c r="S60" s="336"/>
    </row>
    <row r="61" spans="1:19" s="337" customFormat="1" ht="9" customHeight="1">
      <c r="A61" s="371"/>
      <c r="B61" s="372"/>
      <c r="C61" s="372"/>
      <c r="D61" s="373"/>
      <c r="E61" s="372"/>
      <c r="F61" s="374"/>
      <c r="G61" s="374"/>
      <c r="H61" s="375"/>
      <c r="I61" s="374"/>
      <c r="J61" s="376"/>
      <c r="K61" s="377"/>
      <c r="L61" s="365"/>
      <c r="M61" s="377"/>
      <c r="N61" s="365"/>
      <c r="O61" s="378"/>
      <c r="P61" s="365"/>
      <c r="Q61" s="379"/>
      <c r="R61" s="380"/>
      <c r="S61" s="336"/>
    </row>
    <row r="62" spans="1:19" s="337" customFormat="1" ht="9" customHeight="1">
      <c r="A62" s="371"/>
      <c r="B62" s="372"/>
      <c r="C62" s="372"/>
      <c r="D62" s="373"/>
      <c r="E62" s="372"/>
      <c r="F62" s="374"/>
      <c r="G62" s="374"/>
      <c r="H62" s="375"/>
      <c r="I62" s="374"/>
      <c r="J62" s="376"/>
      <c r="K62" s="377"/>
      <c r="L62" s="365"/>
      <c r="M62" s="377"/>
      <c r="N62" s="365"/>
      <c r="O62" s="378"/>
      <c r="P62" s="365"/>
      <c r="Q62" s="379"/>
      <c r="R62" s="380"/>
      <c r="S62" s="336"/>
    </row>
    <row r="63" spans="1:19" s="337" customFormat="1" ht="9" customHeight="1">
      <c r="A63" s="371"/>
      <c r="B63" s="372"/>
      <c r="C63" s="372"/>
      <c r="D63" s="373"/>
      <c r="E63" s="372"/>
      <c r="F63" s="374"/>
      <c r="G63" s="374"/>
      <c r="H63" s="375"/>
      <c r="I63" s="374"/>
      <c r="J63" s="376"/>
      <c r="K63" s="377"/>
      <c r="L63" s="365"/>
      <c r="M63" s="377"/>
      <c r="N63" s="365"/>
      <c r="O63" s="378"/>
      <c r="P63" s="365"/>
      <c r="Q63" s="379"/>
      <c r="R63" s="380"/>
      <c r="S63" s="336"/>
    </row>
    <row r="64" spans="1:19" s="337" customFormat="1" ht="9" customHeight="1">
      <c r="A64" s="371"/>
      <c r="B64" s="372"/>
      <c r="C64" s="372"/>
      <c r="D64" s="373"/>
      <c r="E64" s="372"/>
      <c r="F64" s="374"/>
      <c r="G64" s="374"/>
      <c r="H64" s="375"/>
      <c r="I64" s="374"/>
      <c r="J64" s="376"/>
      <c r="K64" s="377"/>
      <c r="L64" s="365"/>
      <c r="M64" s="377"/>
      <c r="N64" s="365"/>
      <c r="O64" s="378"/>
      <c r="P64" s="365"/>
      <c r="Q64" s="379"/>
      <c r="R64" s="380"/>
      <c r="S64" s="336"/>
    </row>
    <row r="65" spans="1:19" s="337" customFormat="1" ht="9" customHeight="1">
      <c r="A65" s="371"/>
      <c r="B65" s="372"/>
      <c r="C65" s="372"/>
      <c r="D65" s="373"/>
      <c r="E65" s="372"/>
      <c r="F65" s="374"/>
      <c r="G65" s="374"/>
      <c r="H65" s="375"/>
      <c r="I65" s="374"/>
      <c r="J65" s="376"/>
      <c r="K65" s="377"/>
      <c r="L65" s="365"/>
      <c r="M65" s="377"/>
      <c r="N65" s="365"/>
      <c r="O65" s="378"/>
      <c r="P65" s="365"/>
      <c r="Q65" s="379"/>
      <c r="R65" s="380"/>
      <c r="S65" s="336"/>
    </row>
    <row r="66" spans="1:19" s="337" customFormat="1" ht="9" customHeight="1">
      <c r="A66" s="371"/>
      <c r="B66" s="372"/>
      <c r="C66" s="372"/>
      <c r="D66" s="373"/>
      <c r="E66" s="372"/>
      <c r="F66" s="374"/>
      <c r="G66" s="374"/>
      <c r="H66" s="375"/>
      <c r="I66" s="374"/>
      <c r="J66" s="376"/>
      <c r="K66" s="377"/>
      <c r="L66" s="365"/>
      <c r="M66" s="377"/>
      <c r="N66" s="365"/>
      <c r="O66" s="378"/>
      <c r="P66" s="365"/>
      <c r="Q66" s="379"/>
      <c r="R66" s="380"/>
      <c r="S66" s="336"/>
    </row>
    <row r="67" spans="1:19" s="337" customFormat="1" ht="9" customHeight="1">
      <c r="A67" s="371"/>
      <c r="B67" s="372"/>
      <c r="C67" s="372"/>
      <c r="D67" s="373"/>
      <c r="E67" s="372"/>
      <c r="F67" s="374"/>
      <c r="G67" s="374"/>
      <c r="H67" s="375"/>
      <c r="I67" s="374"/>
      <c r="J67" s="376"/>
      <c r="K67" s="377"/>
      <c r="L67" s="365"/>
      <c r="M67" s="377"/>
      <c r="N67" s="365"/>
      <c r="O67" s="378"/>
      <c r="P67" s="365"/>
      <c r="Q67" s="379"/>
      <c r="R67" s="380"/>
      <c r="S67" s="336"/>
    </row>
    <row r="68" spans="1:19" s="337" customFormat="1" ht="9" customHeight="1">
      <c r="A68" s="371"/>
      <c r="B68" s="372"/>
      <c r="C68" s="372"/>
      <c r="D68" s="373"/>
      <c r="E68" s="372"/>
      <c r="F68" s="374"/>
      <c r="G68" s="374"/>
      <c r="H68" s="375"/>
      <c r="I68" s="374"/>
      <c r="J68" s="376"/>
      <c r="K68" s="377"/>
      <c r="L68" s="365"/>
      <c r="M68" s="377"/>
      <c r="N68" s="365"/>
      <c r="O68" s="378"/>
      <c r="P68" s="365"/>
      <c r="Q68" s="379"/>
      <c r="R68" s="380"/>
      <c r="S68" s="336"/>
    </row>
    <row r="69" spans="1:19" s="337" customFormat="1" ht="9" customHeight="1">
      <c r="A69" s="381"/>
      <c r="B69" s="382"/>
      <c r="C69" s="382"/>
      <c r="D69" s="383"/>
      <c r="E69" s="382"/>
      <c r="F69" s="384"/>
      <c r="G69" s="384"/>
      <c r="H69" s="385"/>
      <c r="I69" s="384"/>
      <c r="J69" s="386"/>
      <c r="K69" s="387"/>
      <c r="L69" s="388"/>
      <c r="M69" s="387"/>
      <c r="N69" s="388"/>
      <c r="O69" s="387"/>
      <c r="P69" s="388"/>
      <c r="Q69" s="387"/>
      <c r="R69" s="388"/>
      <c r="S69" s="336"/>
    </row>
    <row r="70" spans="1:19" s="400" customFormat="1" ht="6" customHeight="1">
      <c r="A70" s="389"/>
      <c r="B70" s="390"/>
      <c r="C70" s="390"/>
      <c r="D70" s="391"/>
      <c r="E70" s="390"/>
      <c r="F70" s="392"/>
      <c r="G70" s="392"/>
      <c r="H70" s="393"/>
      <c r="I70" s="392"/>
      <c r="J70" s="394"/>
      <c r="K70" s="395"/>
      <c r="L70" s="396"/>
      <c r="M70" s="397"/>
      <c r="N70" s="398"/>
      <c r="O70" s="397"/>
      <c r="P70" s="398"/>
      <c r="Q70" s="397"/>
      <c r="R70" s="398"/>
      <c r="S70" s="399"/>
    </row>
    <row r="71" spans="1:18" s="412" customFormat="1" ht="10.5" customHeight="1">
      <c r="A71" s="401" t="s">
        <v>25</v>
      </c>
      <c r="B71" s="402"/>
      <c r="C71" s="403"/>
      <c r="D71" s="404" t="s">
        <v>0</v>
      </c>
      <c r="E71" s="402"/>
      <c r="F71" s="405" t="s">
        <v>210</v>
      </c>
      <c r="G71" s="405"/>
      <c r="H71" s="405"/>
      <c r="I71" s="406"/>
      <c r="J71" s="405" t="s">
        <v>0</v>
      </c>
      <c r="K71" s="405" t="s">
        <v>211</v>
      </c>
      <c r="L71" s="407"/>
      <c r="M71" s="405" t="s">
        <v>212</v>
      </c>
      <c r="N71" s="408"/>
      <c r="O71" s="409" t="s">
        <v>213</v>
      </c>
      <c r="P71" s="409"/>
      <c r="Q71" s="410"/>
      <c r="R71" s="411"/>
    </row>
    <row r="72" spans="1:18" s="412" customFormat="1" ht="9" customHeight="1">
      <c r="A72" s="413" t="s">
        <v>214</v>
      </c>
      <c r="B72" s="414"/>
      <c r="C72" s="415"/>
      <c r="D72" s="416">
        <v>1</v>
      </c>
      <c r="E72" s="417"/>
      <c r="F72" s="418" t="e">
        <f>IF(D72&gt;$R$79,,UPPER(VLOOKUP(D72,'[1]1D ELO (5)'!$A$7:$L$23,2)))</f>
        <v>#REF!</v>
      </c>
      <c r="G72" s="419"/>
      <c r="H72" s="419"/>
      <c r="I72" s="420"/>
      <c r="J72" s="421" t="s">
        <v>1</v>
      </c>
      <c r="K72" s="414"/>
      <c r="L72" s="422"/>
      <c r="M72" s="414"/>
      <c r="N72" s="423"/>
      <c r="O72" s="424" t="s">
        <v>215</v>
      </c>
      <c r="P72" s="425"/>
      <c r="Q72" s="425"/>
      <c r="R72" s="426"/>
    </row>
    <row r="73" spans="1:18" s="412" customFormat="1" ht="9" customHeight="1">
      <c r="A73" s="427" t="s">
        <v>216</v>
      </c>
      <c r="B73" s="428"/>
      <c r="C73" s="429"/>
      <c r="D73" s="416"/>
      <c r="E73" s="417"/>
      <c r="F73" s="418" t="e">
        <f>IF(D72&gt;$R$79,,UPPER(VLOOKUP(D72,'[1]1D ELO (5)'!$A$7:$L$23,8)))</f>
        <v>#REF!</v>
      </c>
      <c r="G73" s="419"/>
      <c r="H73" s="419"/>
      <c r="I73" s="420"/>
      <c r="J73" s="421"/>
      <c r="K73" s="414"/>
      <c r="L73" s="422"/>
      <c r="M73" s="414"/>
      <c r="N73" s="423"/>
      <c r="O73" s="428"/>
      <c r="P73" s="430"/>
      <c r="Q73" s="428"/>
      <c r="R73" s="431"/>
    </row>
    <row r="74" spans="1:18" s="412" customFormat="1" ht="9" customHeight="1">
      <c r="A74" s="432"/>
      <c r="B74" s="433"/>
      <c r="C74" s="434"/>
      <c r="D74" s="416">
        <v>2</v>
      </c>
      <c r="E74" s="435"/>
      <c r="F74" s="418" t="e">
        <f>IF(D74&gt;$R$79,,UPPER(VLOOKUP(D74,'[1]1D ELO (5)'!$A$7:$L$23,2)))</f>
        <v>#REF!</v>
      </c>
      <c r="G74" s="419"/>
      <c r="H74" s="419"/>
      <c r="I74" s="420"/>
      <c r="J74" s="421" t="s">
        <v>2</v>
      </c>
      <c r="K74" s="414"/>
      <c r="L74" s="422"/>
      <c r="M74" s="414"/>
      <c r="N74" s="423"/>
      <c r="O74" s="424" t="s">
        <v>29</v>
      </c>
      <c r="P74" s="425"/>
      <c r="Q74" s="425"/>
      <c r="R74" s="426"/>
    </row>
    <row r="75" spans="1:18" s="412" customFormat="1" ht="9" customHeight="1">
      <c r="A75" s="436"/>
      <c r="B75" s="437"/>
      <c r="C75" s="438"/>
      <c r="D75" s="439"/>
      <c r="E75" s="435"/>
      <c r="F75" s="440" t="e">
        <f>IF(D74&gt;$R$79,,UPPER(VLOOKUP(D74,'[1]1D ELO (5)'!$A$7:$L$23,8)))</f>
        <v>#REF!</v>
      </c>
      <c r="G75" s="441"/>
      <c r="H75" s="441"/>
      <c r="I75" s="442"/>
      <c r="J75" s="421"/>
      <c r="K75" s="414"/>
      <c r="L75" s="422"/>
      <c r="M75" s="414"/>
      <c r="N75" s="423"/>
      <c r="O75" s="414"/>
      <c r="P75" s="422"/>
      <c r="Q75" s="414"/>
      <c r="R75" s="423"/>
    </row>
    <row r="76" spans="1:18" s="412" customFormat="1" ht="9" customHeight="1">
      <c r="A76" s="443"/>
      <c r="B76" s="444"/>
      <c r="C76" s="445"/>
      <c r="D76" s="446"/>
      <c r="E76" s="444"/>
      <c r="F76" s="447"/>
      <c r="G76" s="448"/>
      <c r="H76" s="448"/>
      <c r="I76" s="449"/>
      <c r="J76" s="421" t="s">
        <v>3</v>
      </c>
      <c r="K76" s="414"/>
      <c r="L76" s="422"/>
      <c r="M76" s="414"/>
      <c r="N76" s="423"/>
      <c r="O76" s="428"/>
      <c r="P76" s="430"/>
      <c r="Q76" s="428"/>
      <c r="R76" s="431"/>
    </row>
    <row r="77" spans="1:18" s="412" customFormat="1" ht="9" customHeight="1">
      <c r="A77" s="450"/>
      <c r="B77" s="448"/>
      <c r="C77" s="438"/>
      <c r="D77" s="446"/>
      <c r="E77" s="435"/>
      <c r="F77" s="447"/>
      <c r="G77" s="448"/>
      <c r="H77" s="448"/>
      <c r="I77" s="449"/>
      <c r="J77" s="421"/>
      <c r="K77" s="414"/>
      <c r="L77" s="422"/>
      <c r="M77" s="414"/>
      <c r="N77" s="423"/>
      <c r="O77" s="424" t="s">
        <v>23</v>
      </c>
      <c r="P77" s="425"/>
      <c r="Q77" s="425"/>
      <c r="R77" s="426"/>
    </row>
    <row r="78" spans="1:18" s="412" customFormat="1" ht="9" customHeight="1">
      <c r="A78" s="450"/>
      <c r="B78" s="448"/>
      <c r="C78" s="451"/>
      <c r="D78" s="446"/>
      <c r="E78" s="452"/>
      <c r="F78" s="447"/>
      <c r="G78" s="448"/>
      <c r="H78" s="448"/>
      <c r="I78" s="449"/>
      <c r="J78" s="421" t="s">
        <v>4</v>
      </c>
      <c r="K78" s="414"/>
      <c r="L78" s="422"/>
      <c r="M78" s="414"/>
      <c r="N78" s="423"/>
      <c r="O78" s="414"/>
      <c r="P78" s="422"/>
      <c r="Q78" s="414"/>
      <c r="R78" s="423"/>
    </row>
    <row r="79" spans="1:18" s="412" customFormat="1" ht="9" customHeight="1">
      <c r="A79" s="453"/>
      <c r="B79" s="454"/>
      <c r="C79" s="455"/>
      <c r="D79" s="456"/>
      <c r="E79" s="457"/>
      <c r="F79" s="458"/>
      <c r="G79" s="454"/>
      <c r="H79" s="454"/>
      <c r="I79" s="459"/>
      <c r="J79" s="460"/>
      <c r="K79" s="428"/>
      <c r="L79" s="430"/>
      <c r="M79" s="428"/>
      <c r="N79" s="431"/>
      <c r="O79" s="428" t="e">
        <f>R4</f>
        <v>#REF!</v>
      </c>
      <c r="P79" s="430"/>
      <c r="Q79" s="428"/>
      <c r="R79" s="461" t="e">
        <f>MIN(4,'[1]1D ELO (5)'!$P$5)</f>
        <v>#REF!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8" dxfId="30" stopIfTrue="1">
      <formula>AND($O$1="CU",I10="Umpire")</formula>
    </cfRule>
    <cfRule type="expression" priority="9" dxfId="29" stopIfTrue="1">
      <formula>AND($O$1="CU",I10&lt;&gt;"Umpire",J10&lt;&gt;"")</formula>
    </cfRule>
    <cfRule type="expression" priority="10" dxfId="28" stopIfTrue="1">
      <formula>AND($O$1="CU",I10&lt;&gt;"Umpire")</formula>
    </cfRule>
  </conditionalFormatting>
  <conditionalFormatting sqref="M13 M29 K17 K25 O21 K33 Q37 K9">
    <cfRule type="expression" priority="6" dxfId="2" stopIfTrue="1">
      <formula>J10="as"</formula>
    </cfRule>
    <cfRule type="expression" priority="7" dxfId="2" stopIfTrue="1">
      <formula>J10="bs"</formula>
    </cfRule>
  </conditionalFormatting>
  <conditionalFormatting sqref="M14 M30 K18 K26 O22 K34 K10 Q38:Q68">
    <cfRule type="expression" priority="4" dxfId="2" stopIfTrue="1">
      <formula>J10="as"</formula>
    </cfRule>
    <cfRule type="expression" priority="5" dxfId="2" stopIfTrue="1">
      <formula>J10="bs"</formula>
    </cfRule>
  </conditionalFormatting>
  <conditionalFormatting sqref="J10 J18 J26 J34 L30 L14 N22">
    <cfRule type="expression" priority="3" dxfId="0" stopIfTrue="1">
      <formula>$O$1="CU"</formula>
    </cfRule>
  </conditionalFormatting>
  <conditionalFormatting sqref="E7:F7 E31:F31 E11:F11 E15:F15 E19:F19 E23:F23 E27:F27 E35:F35">
    <cfRule type="cellIs" priority="2" dxfId="1" operator="equal" stopIfTrue="1">
      <formula>"Bye"</formula>
    </cfRule>
  </conditionalFormatting>
  <conditionalFormatting sqref="D7 D11 D15 D19 D23 D27 D31 D35">
    <cfRule type="cellIs" priority="1" dxfId="21" operator="lessThan" stopIfTrue="1">
      <formula>3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J18" sqref="J18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1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Budapest szenior</v>
      </c>
      <c r="B1" s="86"/>
      <c r="C1" s="86"/>
      <c r="D1" s="87"/>
      <c r="E1" s="87"/>
      <c r="F1" s="151"/>
      <c r="G1" s="151"/>
      <c r="H1" s="156" t="s">
        <v>38</v>
      </c>
      <c r="I1" s="87"/>
      <c r="J1" s="88"/>
      <c r="K1" s="88"/>
      <c r="L1" s="88"/>
      <c r="M1" s="88"/>
      <c r="N1" s="88"/>
      <c r="O1" s="121"/>
      <c r="P1" s="97"/>
    </row>
    <row r="2" spans="1:16" ht="13.5" thickBot="1">
      <c r="A2" s="89" t="str">
        <f>Altalanos!$A$8</f>
        <v>Vp110-</v>
      </c>
      <c r="B2" s="89" t="s">
        <v>31</v>
      </c>
      <c r="C2" s="161" t="str">
        <f>Altalanos!$B$8</f>
        <v>Vp110+</v>
      </c>
      <c r="D2" s="122"/>
      <c r="E2" s="122"/>
      <c r="F2" s="122"/>
      <c r="G2" s="122"/>
      <c r="H2" s="156" t="s">
        <v>39</v>
      </c>
      <c r="I2" s="92"/>
      <c r="J2" s="92"/>
      <c r="K2" s="82"/>
      <c r="L2" s="82"/>
      <c r="M2" s="82"/>
      <c r="N2" s="82"/>
      <c r="O2" s="123"/>
      <c r="P2" s="98"/>
    </row>
    <row r="3" spans="1:16" s="2" customFormat="1" ht="12.75">
      <c r="A3" s="162" t="s">
        <v>45</v>
      </c>
      <c r="B3" s="163"/>
      <c r="C3" s="164"/>
      <c r="D3" s="165"/>
      <c r="E3" s="166"/>
      <c r="F3" s="21"/>
      <c r="G3" s="21"/>
      <c r="H3" s="103"/>
      <c r="I3" s="21"/>
      <c r="J3" s="28"/>
      <c r="K3" s="28"/>
      <c r="L3" s="28"/>
      <c r="M3" s="124" t="s">
        <v>23</v>
      </c>
      <c r="N3" s="104"/>
      <c r="O3" s="104"/>
      <c r="P3" s="125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9"/>
      <c r="N4" s="126"/>
      <c r="O4" s="126"/>
      <c r="P4" s="105"/>
    </row>
    <row r="5" spans="1:16" s="2" customFormat="1" ht="13.5" thickBot="1">
      <c r="A5" s="480" t="str">
        <f>Altalanos!$A$10</f>
        <v>2020.07.10-12.</v>
      </c>
      <c r="B5" s="480"/>
      <c r="C5" s="109" t="str">
        <f>Altalanos!$C$10</f>
        <v>Budapest</v>
      </c>
      <c r="D5" s="90"/>
      <c r="E5" s="90"/>
      <c r="F5" s="90"/>
      <c r="G5" s="90"/>
      <c r="H5" s="110"/>
      <c r="I5" s="93"/>
      <c r="J5" s="83"/>
      <c r="K5" s="83"/>
      <c r="L5" s="83" t="str">
        <f>Altalanos!$E$10</f>
        <v>Kádár László</v>
      </c>
      <c r="M5" s="106"/>
      <c r="N5" s="93"/>
      <c r="O5" s="93"/>
      <c r="P5" s="107">
        <f>COUNTA(P8:P87)</f>
        <v>0</v>
      </c>
    </row>
    <row r="6" spans="1:16" s="127" customFormat="1" ht="12" customHeight="1">
      <c r="A6" s="128"/>
      <c r="B6" s="481" t="s">
        <v>40</v>
      </c>
      <c r="C6" s="482"/>
      <c r="D6" s="482"/>
      <c r="E6" s="482"/>
      <c r="F6" s="482"/>
      <c r="G6" s="266"/>
      <c r="H6" s="483" t="s">
        <v>41</v>
      </c>
      <c r="I6" s="482"/>
      <c r="J6" s="482"/>
      <c r="K6" s="482"/>
      <c r="L6" s="484"/>
      <c r="M6" s="483" t="s">
        <v>42</v>
      </c>
      <c r="N6" s="482"/>
      <c r="O6" s="482"/>
      <c r="P6" s="484"/>
    </row>
    <row r="7" spans="1:16" ht="47.25" customHeight="1" thickBot="1">
      <c r="A7" s="99" t="s">
        <v>20</v>
      </c>
      <c r="B7" s="100" t="s">
        <v>16</v>
      </c>
      <c r="C7" s="100" t="s">
        <v>17</v>
      </c>
      <c r="D7" s="100" t="s">
        <v>21</v>
      </c>
      <c r="E7" s="100" t="s">
        <v>22</v>
      </c>
      <c r="F7" s="269" t="s">
        <v>83</v>
      </c>
      <c r="G7" s="170" t="s">
        <v>82</v>
      </c>
      <c r="H7" s="99" t="s">
        <v>16</v>
      </c>
      <c r="I7" s="100" t="s">
        <v>17</v>
      </c>
      <c r="J7" s="100" t="s">
        <v>21</v>
      </c>
      <c r="K7" s="100" t="s">
        <v>22</v>
      </c>
      <c r="L7" s="101" t="s">
        <v>84</v>
      </c>
      <c r="M7" s="99" t="s">
        <v>82</v>
      </c>
      <c r="N7" s="120" t="s">
        <v>43</v>
      </c>
      <c r="O7" s="100" t="s">
        <v>44</v>
      </c>
      <c r="P7" s="101" t="s">
        <v>24</v>
      </c>
    </row>
    <row r="8" spans="1:16" s="11" customFormat="1" ht="18.75" customHeight="1">
      <c r="A8" s="270">
        <v>1</v>
      </c>
      <c r="B8" s="174" t="s">
        <v>95</v>
      </c>
      <c r="C8" s="94" t="s">
        <v>96</v>
      </c>
      <c r="D8" s="95"/>
      <c r="E8" s="95"/>
      <c r="F8" s="102"/>
      <c r="G8" s="267"/>
      <c r="H8" s="171" t="s">
        <v>97</v>
      </c>
      <c r="I8" s="129" t="s">
        <v>98</v>
      </c>
      <c r="J8" s="95"/>
      <c r="K8" s="272"/>
      <c r="L8" s="102"/>
      <c r="M8" s="95" t="s">
        <v>155</v>
      </c>
      <c r="N8" s="96"/>
      <c r="O8" s="169"/>
      <c r="P8" s="96"/>
    </row>
    <row r="9" spans="1:16" s="11" customFormat="1" ht="18.75" customHeight="1">
      <c r="A9" s="271">
        <v>2</v>
      </c>
      <c r="B9" s="174" t="s">
        <v>121</v>
      </c>
      <c r="C9" s="94" t="s">
        <v>118</v>
      </c>
      <c r="D9" s="95"/>
      <c r="E9" s="272"/>
      <c r="F9" s="96"/>
      <c r="G9" s="267"/>
      <c r="H9" s="174" t="s">
        <v>122</v>
      </c>
      <c r="I9" s="94" t="s">
        <v>123</v>
      </c>
      <c r="J9" s="95"/>
      <c r="K9" s="272"/>
      <c r="L9" s="96"/>
      <c r="M9" s="95" t="s">
        <v>155</v>
      </c>
      <c r="N9" s="96"/>
      <c r="O9" s="169"/>
      <c r="P9" s="96"/>
    </row>
    <row r="10" spans="1:16" s="11" customFormat="1" ht="18.75" customHeight="1">
      <c r="A10" s="271">
        <v>3</v>
      </c>
      <c r="B10" s="35" t="s">
        <v>132</v>
      </c>
      <c r="C10" s="94" t="s">
        <v>133</v>
      </c>
      <c r="D10" s="95"/>
      <c r="E10" s="272"/>
      <c r="F10" s="102"/>
      <c r="G10" s="267"/>
      <c r="H10" s="281" t="s">
        <v>134</v>
      </c>
      <c r="I10" s="129" t="s">
        <v>135</v>
      </c>
      <c r="J10" s="95"/>
      <c r="K10" s="279"/>
      <c r="L10" s="102"/>
      <c r="M10" s="96" t="s">
        <v>155</v>
      </c>
      <c r="N10" s="96"/>
      <c r="O10" s="169"/>
      <c r="P10" s="96"/>
    </row>
    <row r="11" spans="1:16" s="11" customFormat="1" ht="18.75" customHeight="1">
      <c r="A11" s="271">
        <v>4</v>
      </c>
      <c r="B11" s="174" t="s">
        <v>117</v>
      </c>
      <c r="C11" s="94" t="s">
        <v>118</v>
      </c>
      <c r="D11" s="95"/>
      <c r="E11" s="272" t="s">
        <v>119</v>
      </c>
      <c r="F11" s="96"/>
      <c r="G11" s="267"/>
      <c r="H11" s="174" t="s">
        <v>120</v>
      </c>
      <c r="I11" s="94" t="s">
        <v>98</v>
      </c>
      <c r="J11" s="95"/>
      <c r="K11" s="272" t="s">
        <v>151</v>
      </c>
      <c r="L11" s="96"/>
      <c r="M11" s="95" t="s">
        <v>155</v>
      </c>
      <c r="N11" s="96"/>
      <c r="O11" s="169"/>
      <c r="P11" s="96"/>
    </row>
    <row r="12" spans="1:16" s="11" customFormat="1" ht="18.75" customHeight="1">
      <c r="A12" s="271">
        <v>5</v>
      </c>
      <c r="B12" s="174" t="s">
        <v>139</v>
      </c>
      <c r="C12" s="94" t="s">
        <v>106</v>
      </c>
      <c r="D12" s="95"/>
      <c r="E12" s="95"/>
      <c r="F12" s="102"/>
      <c r="G12" s="267"/>
      <c r="H12" s="171" t="s">
        <v>140</v>
      </c>
      <c r="I12" s="129" t="s">
        <v>141</v>
      </c>
      <c r="J12" s="95"/>
      <c r="K12" s="272"/>
      <c r="L12" s="102"/>
      <c r="M12" s="95" t="s">
        <v>155</v>
      </c>
      <c r="N12" s="96"/>
      <c r="O12" s="169"/>
      <c r="P12" s="96"/>
    </row>
    <row r="13" spans="1:16" s="11" customFormat="1" ht="18.75" customHeight="1">
      <c r="A13" s="271">
        <v>6</v>
      </c>
      <c r="B13" s="174"/>
      <c r="C13" s="94"/>
      <c r="D13" s="95"/>
      <c r="E13" s="272"/>
      <c r="F13" s="96"/>
      <c r="G13" s="267"/>
      <c r="H13" s="174"/>
      <c r="I13" s="94"/>
      <c r="J13" s="95"/>
      <c r="K13" s="272"/>
      <c r="L13" s="96"/>
      <c r="M13" s="95" t="s">
        <v>155</v>
      </c>
      <c r="N13" s="96"/>
      <c r="O13" s="169"/>
      <c r="P13" s="96"/>
    </row>
    <row r="14" spans="1:16" s="11" customFormat="1" ht="18.75" customHeight="1">
      <c r="A14" s="271">
        <v>7</v>
      </c>
      <c r="B14" s="174"/>
      <c r="C14" s="94"/>
      <c r="D14" s="95"/>
      <c r="E14" s="95"/>
      <c r="F14" s="102"/>
      <c r="G14" s="267"/>
      <c r="H14" s="171"/>
      <c r="I14" s="129"/>
      <c r="J14" s="95"/>
      <c r="K14" s="272"/>
      <c r="L14" s="102"/>
      <c r="M14" s="95"/>
      <c r="N14" s="96"/>
      <c r="O14" s="169"/>
      <c r="P14" s="96"/>
    </row>
    <row r="15" spans="1:16" s="11" customFormat="1" ht="18.75" customHeight="1">
      <c r="A15" s="271">
        <v>8</v>
      </c>
      <c r="B15" s="174"/>
      <c r="C15" s="94"/>
      <c r="D15" s="95"/>
      <c r="E15" s="272"/>
      <c r="F15" s="96"/>
      <c r="G15" s="267"/>
      <c r="H15" s="174"/>
      <c r="I15" s="94"/>
      <c r="J15" s="95"/>
      <c r="K15" s="272"/>
      <c r="L15" s="96"/>
      <c r="M15" s="95"/>
      <c r="N15" s="96"/>
      <c r="O15" s="169">
        <f aca="true" t="shared" si="0" ref="O15:O26">SUM(F15,L15)</f>
        <v>0</v>
      </c>
      <c r="P15" s="96"/>
    </row>
    <row r="16" spans="1:16" s="11" customFormat="1" ht="18.75" customHeight="1">
      <c r="A16" s="271">
        <v>9</v>
      </c>
      <c r="B16" s="174"/>
      <c r="C16" s="94"/>
      <c r="D16" s="95"/>
      <c r="E16" s="272"/>
      <c r="F16" s="96"/>
      <c r="G16" s="267"/>
      <c r="H16" s="174"/>
      <c r="I16" s="94"/>
      <c r="J16" s="95"/>
      <c r="K16" s="272"/>
      <c r="L16" s="96"/>
      <c r="M16" s="95"/>
      <c r="N16" s="130"/>
      <c r="O16" s="169">
        <f t="shared" si="0"/>
        <v>0</v>
      </c>
      <c r="P16" s="96"/>
    </row>
    <row r="17" spans="1:16" s="11" customFormat="1" ht="18.75" customHeight="1">
      <c r="A17" s="271">
        <v>10</v>
      </c>
      <c r="B17" s="174"/>
      <c r="C17" s="94"/>
      <c r="D17" s="95"/>
      <c r="E17" s="272"/>
      <c r="F17" s="96"/>
      <c r="G17" s="267"/>
      <c r="H17" s="174"/>
      <c r="I17" s="94"/>
      <c r="J17" s="95"/>
      <c r="K17" s="272"/>
      <c r="L17" s="96"/>
      <c r="M17" s="95"/>
      <c r="N17" s="96"/>
      <c r="O17" s="169">
        <f t="shared" si="0"/>
        <v>0</v>
      </c>
      <c r="P17" s="96"/>
    </row>
    <row r="18" spans="1:16" s="11" customFormat="1" ht="18.75" customHeight="1">
      <c r="A18" s="271">
        <v>11</v>
      </c>
      <c r="B18" s="174"/>
      <c r="C18" s="94"/>
      <c r="D18" s="95"/>
      <c r="E18" s="272"/>
      <c r="F18" s="96"/>
      <c r="G18" s="267"/>
      <c r="H18" s="174"/>
      <c r="I18" s="94"/>
      <c r="J18" s="95"/>
      <c r="K18" s="273"/>
      <c r="L18" s="96"/>
      <c r="M18" s="95"/>
      <c r="N18" s="96"/>
      <c r="O18" s="169">
        <f t="shared" si="0"/>
        <v>0</v>
      </c>
      <c r="P18" s="96"/>
    </row>
    <row r="19" spans="1:16" s="11" customFormat="1" ht="18.75" customHeight="1">
      <c r="A19" s="271">
        <v>12</v>
      </c>
      <c r="B19" s="174"/>
      <c r="C19" s="94"/>
      <c r="D19" s="95"/>
      <c r="E19" s="272"/>
      <c r="F19" s="96"/>
      <c r="G19" s="267"/>
      <c r="H19" s="174"/>
      <c r="I19" s="94"/>
      <c r="J19" s="95"/>
      <c r="K19" s="272"/>
      <c r="L19" s="96"/>
      <c r="M19" s="95"/>
      <c r="N19" s="96"/>
      <c r="O19" s="169">
        <f t="shared" si="0"/>
        <v>0</v>
      </c>
      <c r="P19" s="96"/>
    </row>
    <row r="20" spans="1:16" s="11" customFormat="1" ht="18.75" customHeight="1">
      <c r="A20" s="271">
        <v>13</v>
      </c>
      <c r="B20" s="174"/>
      <c r="C20" s="94"/>
      <c r="D20" s="95"/>
      <c r="E20" s="272"/>
      <c r="F20" s="96"/>
      <c r="G20" s="267"/>
      <c r="H20" s="174"/>
      <c r="I20" s="94"/>
      <c r="J20" s="95"/>
      <c r="K20" s="272"/>
      <c r="L20" s="96"/>
      <c r="M20" s="95"/>
      <c r="N20" s="96"/>
      <c r="O20" s="169">
        <f t="shared" si="0"/>
        <v>0</v>
      </c>
      <c r="P20" s="96"/>
    </row>
    <row r="21" spans="1:16" s="11" customFormat="1" ht="18.75" customHeight="1">
      <c r="A21" s="271">
        <v>14</v>
      </c>
      <c r="B21" s="174"/>
      <c r="C21" s="94"/>
      <c r="D21" s="95"/>
      <c r="E21" s="272"/>
      <c r="F21" s="96"/>
      <c r="G21" s="267"/>
      <c r="H21" s="174"/>
      <c r="I21" s="94"/>
      <c r="J21" s="95"/>
      <c r="K21" s="274"/>
      <c r="L21" s="96"/>
      <c r="M21" s="95"/>
      <c r="N21" s="96"/>
      <c r="O21" s="169">
        <f t="shared" si="0"/>
        <v>0</v>
      </c>
      <c r="P21" s="96"/>
    </row>
    <row r="22" spans="1:16" s="11" customFormat="1" ht="18.75" customHeight="1">
      <c r="A22" s="271">
        <v>15</v>
      </c>
      <c r="B22" s="174"/>
      <c r="C22" s="94"/>
      <c r="D22" s="95"/>
      <c r="E22" s="272"/>
      <c r="F22" s="96"/>
      <c r="G22" s="267"/>
      <c r="H22" s="174"/>
      <c r="I22" s="94"/>
      <c r="J22" s="95"/>
      <c r="K22" s="272"/>
      <c r="L22" s="96"/>
      <c r="M22" s="95"/>
      <c r="N22" s="96"/>
      <c r="O22" s="169">
        <f t="shared" si="0"/>
        <v>0</v>
      </c>
      <c r="P22" s="96"/>
    </row>
    <row r="23" spans="1:16" s="11" customFormat="1" ht="18.75" customHeight="1">
      <c r="A23" s="173">
        <v>16</v>
      </c>
      <c r="B23" s="174"/>
      <c r="C23" s="94"/>
      <c r="D23" s="95"/>
      <c r="E23" s="272"/>
      <c r="F23" s="96"/>
      <c r="G23" s="267"/>
      <c r="H23" s="174"/>
      <c r="I23" s="94"/>
      <c r="J23" s="95"/>
      <c r="K23" s="272"/>
      <c r="L23" s="96"/>
      <c r="M23" s="95"/>
      <c r="N23" s="96"/>
      <c r="O23" s="169">
        <f t="shared" si="0"/>
        <v>0</v>
      </c>
      <c r="P23" s="96"/>
    </row>
    <row r="24" spans="1:16" s="32" customFormat="1" ht="18.75" customHeight="1">
      <c r="A24" s="173">
        <v>17</v>
      </c>
      <c r="B24" s="174"/>
      <c r="C24" s="94"/>
      <c r="D24" s="95"/>
      <c r="E24" s="272"/>
      <c r="F24" s="96"/>
      <c r="G24" s="267"/>
      <c r="H24" s="174"/>
      <c r="I24" s="94"/>
      <c r="J24" s="95"/>
      <c r="K24" s="272"/>
      <c r="L24" s="96"/>
      <c r="M24" s="95"/>
      <c r="N24" s="96"/>
      <c r="O24" s="169">
        <f t="shared" si="0"/>
        <v>0</v>
      </c>
      <c r="P24" s="96"/>
    </row>
    <row r="25" spans="1:16" s="32" customFormat="1" ht="18.75" customHeight="1">
      <c r="A25" s="173">
        <v>18</v>
      </c>
      <c r="B25" s="174"/>
      <c r="C25" s="94"/>
      <c r="D25" s="95"/>
      <c r="E25" s="272"/>
      <c r="F25" s="96"/>
      <c r="G25" s="267"/>
      <c r="H25" s="174"/>
      <c r="I25" s="94"/>
      <c r="J25" s="95"/>
      <c r="K25" s="272"/>
      <c r="L25" s="96"/>
      <c r="M25" s="95"/>
      <c r="N25" s="96"/>
      <c r="O25" s="169">
        <f t="shared" si="0"/>
        <v>0</v>
      </c>
      <c r="P25" s="96"/>
    </row>
    <row r="26" spans="1:16" s="32" customFormat="1" ht="18.75" customHeight="1">
      <c r="A26" s="173">
        <v>19</v>
      </c>
      <c r="B26" s="174"/>
      <c r="C26" s="94"/>
      <c r="D26" s="95"/>
      <c r="E26" s="272"/>
      <c r="F26" s="96"/>
      <c r="G26" s="267"/>
      <c r="H26" s="174"/>
      <c r="I26" s="94"/>
      <c r="J26" s="95"/>
      <c r="K26" s="272"/>
      <c r="L26" s="96"/>
      <c r="M26" s="95"/>
      <c r="N26" s="96"/>
      <c r="O26" s="169">
        <f t="shared" si="0"/>
        <v>0</v>
      </c>
      <c r="P26" s="96"/>
    </row>
    <row r="27" spans="1:16" s="32" customFormat="1" ht="18.75" customHeight="1">
      <c r="A27" s="173">
        <v>20</v>
      </c>
      <c r="B27" s="174"/>
      <c r="C27" s="94"/>
      <c r="D27" s="95"/>
      <c r="E27" s="95"/>
      <c r="F27" s="102"/>
      <c r="G27" s="267"/>
      <c r="H27" s="171"/>
      <c r="I27" s="129"/>
      <c r="J27" s="95"/>
      <c r="K27" s="95"/>
      <c r="L27" s="102"/>
      <c r="M27" s="95"/>
      <c r="N27" s="96"/>
      <c r="O27" s="169"/>
      <c r="P27" s="96"/>
    </row>
    <row r="28" spans="1:16" s="32" customFormat="1" ht="18.75" customHeight="1" thickBot="1">
      <c r="A28" s="173">
        <v>21</v>
      </c>
      <c r="B28" s="174"/>
      <c r="C28" s="94"/>
      <c r="D28" s="95"/>
      <c r="E28" s="95"/>
      <c r="F28" s="102"/>
      <c r="G28" s="267"/>
      <c r="H28" s="171"/>
      <c r="I28" s="129"/>
      <c r="J28" s="95"/>
      <c r="K28" s="95"/>
      <c r="L28" s="102"/>
      <c r="M28" s="95"/>
      <c r="N28" s="96"/>
      <c r="O28" s="169"/>
      <c r="P28" s="96"/>
    </row>
    <row r="29" spans="1:16" s="32" customFormat="1" ht="18.75" customHeight="1">
      <c r="A29" s="270">
        <v>22</v>
      </c>
      <c r="B29" s="174"/>
      <c r="C29" s="94"/>
      <c r="D29" s="95"/>
      <c r="E29" s="95"/>
      <c r="F29" s="102"/>
      <c r="G29" s="267"/>
      <c r="H29" s="171"/>
      <c r="I29" s="129"/>
      <c r="J29" s="95"/>
      <c r="K29" s="95"/>
      <c r="L29" s="102"/>
      <c r="M29" s="95"/>
      <c r="N29" s="96"/>
      <c r="O29" s="169"/>
      <c r="P29" s="96"/>
    </row>
    <row r="30" spans="1:16" s="32" customFormat="1" ht="18.75" customHeight="1">
      <c r="A30" s="271">
        <v>23</v>
      </c>
      <c r="B30" s="174"/>
      <c r="C30" s="94"/>
      <c r="D30" s="95"/>
      <c r="E30" s="95"/>
      <c r="F30" s="102"/>
      <c r="G30" s="267"/>
      <c r="H30" s="171"/>
      <c r="I30" s="129"/>
      <c r="J30" s="95"/>
      <c r="K30" s="95"/>
      <c r="L30" s="102"/>
      <c r="M30" s="95"/>
      <c r="N30" s="96"/>
      <c r="O30" s="169"/>
      <c r="P30" s="96"/>
    </row>
    <row r="31" spans="1:16" s="32" customFormat="1" ht="18.75" customHeight="1">
      <c r="A31" s="271">
        <v>24</v>
      </c>
      <c r="B31" s="174"/>
      <c r="C31" s="94"/>
      <c r="D31" s="95"/>
      <c r="E31" s="95"/>
      <c r="F31" s="102"/>
      <c r="G31" s="267"/>
      <c r="H31" s="171"/>
      <c r="I31" s="129"/>
      <c r="J31" s="95"/>
      <c r="K31" s="95"/>
      <c r="L31" s="102"/>
      <c r="M31" s="95"/>
      <c r="N31" s="96"/>
      <c r="O31" s="169"/>
      <c r="P31" s="96"/>
    </row>
    <row r="32" spans="1:16" ht="18.75" customHeight="1" thickBot="1">
      <c r="A32" s="271">
        <v>25</v>
      </c>
      <c r="B32" s="174"/>
      <c r="C32" s="94"/>
      <c r="D32" s="95"/>
      <c r="E32" s="95"/>
      <c r="F32" s="102"/>
      <c r="G32" s="267"/>
      <c r="H32" s="171"/>
      <c r="I32" s="129"/>
      <c r="J32" s="95"/>
      <c r="K32" s="95"/>
      <c r="L32" s="102"/>
      <c r="M32" s="95"/>
      <c r="N32" s="96"/>
      <c r="O32" s="169"/>
      <c r="P32" s="96"/>
    </row>
    <row r="33" spans="1:16" ht="18.75" customHeight="1">
      <c r="A33" s="270">
        <v>26</v>
      </c>
      <c r="B33" s="174"/>
      <c r="C33" s="94"/>
      <c r="D33" s="95"/>
      <c r="E33" s="95"/>
      <c r="F33" s="102"/>
      <c r="G33" s="267"/>
      <c r="H33" s="171"/>
      <c r="I33" s="129"/>
      <c r="J33" s="95"/>
      <c r="K33" s="95"/>
      <c r="L33" s="102"/>
      <c r="M33" s="95"/>
      <c r="N33" s="96"/>
      <c r="O33" s="169"/>
      <c r="P33" s="96"/>
    </row>
    <row r="34" spans="1:16" ht="18.75" customHeight="1">
      <c r="A34" s="271">
        <v>27</v>
      </c>
      <c r="B34" s="174"/>
      <c r="C34" s="94"/>
      <c r="D34" s="95"/>
      <c r="E34" s="95"/>
      <c r="F34" s="102"/>
      <c r="G34" s="267"/>
      <c r="H34" s="171"/>
      <c r="I34" s="129"/>
      <c r="J34" s="95"/>
      <c r="K34" s="95"/>
      <c r="L34" s="102"/>
      <c r="M34" s="95"/>
      <c r="N34" s="96"/>
      <c r="O34" s="169"/>
      <c r="P34" s="96"/>
    </row>
    <row r="35" spans="1:16" ht="18.75" customHeight="1">
      <c r="A35" s="271">
        <v>28</v>
      </c>
      <c r="B35" s="174"/>
      <c r="C35" s="94"/>
      <c r="D35" s="95"/>
      <c r="E35" s="95"/>
      <c r="F35" s="102"/>
      <c r="G35" s="267"/>
      <c r="H35" s="171"/>
      <c r="I35" s="129"/>
      <c r="J35" s="95"/>
      <c r="K35" s="95"/>
      <c r="L35" s="102"/>
      <c r="M35" s="95"/>
      <c r="N35" s="96"/>
      <c r="O35" s="169"/>
      <c r="P35" s="96"/>
    </row>
    <row r="36" spans="1:16" ht="18.75" customHeight="1">
      <c r="A36" s="271">
        <v>29</v>
      </c>
      <c r="B36" s="174"/>
      <c r="C36" s="94"/>
      <c r="D36" s="95"/>
      <c r="E36" s="95"/>
      <c r="F36" s="102"/>
      <c r="G36" s="267"/>
      <c r="H36" s="171"/>
      <c r="I36" s="129"/>
      <c r="J36" s="95"/>
      <c r="K36" s="95"/>
      <c r="L36" s="102"/>
      <c r="M36" s="95"/>
      <c r="N36" s="96"/>
      <c r="O36" s="169"/>
      <c r="P36" s="96"/>
    </row>
    <row r="37" spans="1:16" ht="18.75" customHeight="1">
      <c r="A37" s="271">
        <v>30</v>
      </c>
      <c r="B37" s="174"/>
      <c r="C37" s="94"/>
      <c r="D37" s="95"/>
      <c r="E37" s="95"/>
      <c r="F37" s="102"/>
      <c r="G37" s="267"/>
      <c r="H37" s="171"/>
      <c r="I37" s="129"/>
      <c r="J37" s="95"/>
      <c r="K37" s="95"/>
      <c r="L37" s="102"/>
      <c r="M37" s="95"/>
      <c r="N37" s="96"/>
      <c r="O37" s="169"/>
      <c r="P37" s="96"/>
    </row>
    <row r="38" spans="1:16" ht="18.75" customHeight="1">
      <c r="A38" s="271">
        <v>31</v>
      </c>
      <c r="B38" s="174"/>
      <c r="C38" s="94"/>
      <c r="D38" s="95"/>
      <c r="E38" s="95"/>
      <c r="F38" s="102"/>
      <c r="G38" s="267"/>
      <c r="H38" s="171"/>
      <c r="I38" s="129"/>
      <c r="J38" s="95"/>
      <c r="K38" s="95"/>
      <c r="L38" s="102"/>
      <c r="M38" s="95"/>
      <c r="N38" s="96"/>
      <c r="O38" s="169"/>
      <c r="P38" s="96"/>
    </row>
    <row r="39" spans="1:16" ht="18.75" customHeight="1">
      <c r="A39" s="271">
        <v>32</v>
      </c>
      <c r="B39" s="174"/>
      <c r="C39" s="94"/>
      <c r="D39" s="95"/>
      <c r="E39" s="95"/>
      <c r="F39" s="102"/>
      <c r="G39" s="267"/>
      <c r="H39" s="171"/>
      <c r="I39" s="129"/>
      <c r="J39" s="95"/>
      <c r="K39" s="95"/>
      <c r="L39" s="102"/>
      <c r="M39" s="95"/>
      <c r="N39" s="96"/>
      <c r="O39" s="169"/>
      <c r="P39" s="96"/>
    </row>
    <row r="40" spans="1:16" ht="18.75" customHeight="1">
      <c r="A40" s="173"/>
      <c r="B40" s="174"/>
      <c r="C40" s="94"/>
      <c r="D40" s="95"/>
      <c r="E40" s="95"/>
      <c r="F40" s="102"/>
      <c r="G40" s="267"/>
      <c r="H40" s="171"/>
      <c r="I40" s="129"/>
      <c r="J40" s="95"/>
      <c r="K40" s="95"/>
      <c r="L40" s="102"/>
      <c r="M40" s="95"/>
      <c r="N40" s="96"/>
      <c r="O40" s="169"/>
      <c r="P40" s="96"/>
    </row>
    <row r="41" spans="1:16" ht="18.75" customHeight="1">
      <c r="A41" s="173"/>
      <c r="B41" s="174"/>
      <c r="C41" s="94"/>
      <c r="D41" s="95"/>
      <c r="E41" s="95"/>
      <c r="F41" s="102"/>
      <c r="G41" s="267"/>
      <c r="H41" s="171"/>
      <c r="I41" s="129"/>
      <c r="J41" s="95"/>
      <c r="K41" s="95"/>
      <c r="L41" s="102"/>
      <c r="M41" s="95"/>
      <c r="N41" s="96"/>
      <c r="O41" s="169"/>
      <c r="P41" s="96"/>
    </row>
    <row r="42" spans="1:16" ht="18.75" customHeight="1">
      <c r="A42" s="173"/>
      <c r="B42" s="174"/>
      <c r="C42" s="94"/>
      <c r="D42" s="95"/>
      <c r="E42" s="95"/>
      <c r="F42" s="102"/>
      <c r="G42" s="267"/>
      <c r="H42" s="171"/>
      <c r="I42" s="129"/>
      <c r="J42" s="95"/>
      <c r="K42" s="95"/>
      <c r="L42" s="102"/>
      <c r="M42" s="95"/>
      <c r="N42" s="96"/>
      <c r="O42" s="169"/>
      <c r="P42" s="96"/>
    </row>
    <row r="43" spans="1:16" ht="18.75" customHeight="1">
      <c r="A43" s="173"/>
      <c r="B43" s="174"/>
      <c r="C43" s="94"/>
      <c r="D43" s="95"/>
      <c r="E43" s="95"/>
      <c r="F43" s="102"/>
      <c r="G43" s="267"/>
      <c r="H43" s="171"/>
      <c r="I43" s="129"/>
      <c r="J43" s="95"/>
      <c r="K43" s="95"/>
      <c r="L43" s="102"/>
      <c r="M43" s="95"/>
      <c r="N43" s="96"/>
      <c r="O43" s="169"/>
      <c r="P43" s="96"/>
    </row>
    <row r="44" spans="1:16" ht="18.75" customHeight="1">
      <c r="A44" s="173"/>
      <c r="B44" s="174"/>
      <c r="C44" s="94"/>
      <c r="D44" s="95"/>
      <c r="E44" s="95"/>
      <c r="F44" s="102"/>
      <c r="G44" s="267"/>
      <c r="H44" s="171"/>
      <c r="I44" s="129"/>
      <c r="J44" s="95"/>
      <c r="K44" s="95"/>
      <c r="L44" s="102"/>
      <c r="M44" s="95"/>
      <c r="N44" s="96"/>
      <c r="O44" s="169"/>
      <c r="P44" s="96"/>
    </row>
    <row r="45" spans="1:16" ht="18.75" customHeight="1">
      <c r="A45" s="173"/>
      <c r="B45" s="174"/>
      <c r="C45" s="94"/>
      <c r="D45" s="95"/>
      <c r="E45" s="95"/>
      <c r="F45" s="102"/>
      <c r="G45" s="267"/>
      <c r="H45" s="171"/>
      <c r="I45" s="129"/>
      <c r="J45" s="95"/>
      <c r="K45" s="95"/>
      <c r="L45" s="102"/>
      <c r="M45" s="95"/>
      <c r="N45" s="96"/>
      <c r="O45" s="169"/>
      <c r="P45" s="96"/>
    </row>
    <row r="46" spans="1:16" ht="18.75" customHeight="1">
      <c r="A46" s="173"/>
      <c r="B46" s="174"/>
      <c r="C46" s="94"/>
      <c r="D46" s="95"/>
      <c r="E46" s="95"/>
      <c r="F46" s="102"/>
      <c r="G46" s="267"/>
      <c r="H46" s="171"/>
      <c r="I46" s="129"/>
      <c r="J46" s="95"/>
      <c r="K46" s="95"/>
      <c r="L46" s="102"/>
      <c r="M46" s="95"/>
      <c r="N46" s="96"/>
      <c r="O46" s="169"/>
      <c r="P46" s="96"/>
    </row>
    <row r="47" spans="1:16" ht="18.75" customHeight="1">
      <c r="A47" s="173"/>
      <c r="B47" s="174"/>
      <c r="C47" s="94"/>
      <c r="D47" s="95"/>
      <c r="E47" s="95"/>
      <c r="F47" s="102"/>
      <c r="G47" s="267"/>
      <c r="H47" s="171"/>
      <c r="I47" s="129"/>
      <c r="J47" s="95"/>
      <c r="K47" s="95"/>
      <c r="L47" s="102"/>
      <c r="M47" s="95"/>
      <c r="N47" s="96"/>
      <c r="O47" s="169"/>
      <c r="P47" s="96"/>
    </row>
    <row r="48" spans="1:16" ht="18.75" customHeight="1">
      <c r="A48" s="173"/>
      <c r="B48" s="174"/>
      <c r="C48" s="94"/>
      <c r="D48" s="95"/>
      <c r="E48" s="95"/>
      <c r="F48" s="102"/>
      <c r="G48" s="267"/>
      <c r="H48" s="171"/>
      <c r="I48" s="129"/>
      <c r="J48" s="95"/>
      <c r="K48" s="95"/>
      <c r="L48" s="102"/>
      <c r="M48" s="95"/>
      <c r="N48" s="96"/>
      <c r="O48" s="169"/>
      <c r="P48" s="96"/>
    </row>
    <row r="49" spans="1:16" ht="18.75" customHeight="1">
      <c r="A49" s="173"/>
      <c r="B49" s="174"/>
      <c r="C49" s="94"/>
      <c r="D49" s="95"/>
      <c r="E49" s="95"/>
      <c r="F49" s="102"/>
      <c r="G49" s="267"/>
      <c r="H49" s="171"/>
      <c r="I49" s="129"/>
      <c r="J49" s="95"/>
      <c r="K49" s="95"/>
      <c r="L49" s="102"/>
      <c r="M49" s="95"/>
      <c r="N49" s="96"/>
      <c r="O49" s="169"/>
      <c r="P49" s="96"/>
    </row>
    <row r="50" spans="1:16" ht="18.75" customHeight="1">
      <c r="A50" s="173"/>
      <c r="B50" s="174"/>
      <c r="C50" s="94"/>
      <c r="D50" s="95"/>
      <c r="E50" s="95"/>
      <c r="F50" s="102"/>
      <c r="G50" s="267"/>
      <c r="H50" s="171"/>
      <c r="I50" s="129"/>
      <c r="J50" s="95"/>
      <c r="K50" s="95"/>
      <c r="L50" s="102"/>
      <c r="M50" s="95"/>
      <c r="N50" s="96"/>
      <c r="O50" s="169"/>
      <c r="P50" s="96"/>
    </row>
    <row r="51" spans="1:16" ht="18.75" customHeight="1">
      <c r="A51" s="173"/>
      <c r="B51" s="174"/>
      <c r="C51" s="94"/>
      <c r="D51" s="95"/>
      <c r="E51" s="95"/>
      <c r="F51" s="102"/>
      <c r="G51" s="267"/>
      <c r="H51" s="171"/>
      <c r="I51" s="129"/>
      <c r="J51" s="95"/>
      <c r="K51" s="95"/>
      <c r="L51" s="102"/>
      <c r="M51" s="95"/>
      <c r="N51" s="96"/>
      <c r="O51" s="169"/>
      <c r="P51" s="96"/>
    </row>
    <row r="52" spans="1:16" ht="18.75" customHeight="1">
      <c r="A52" s="173"/>
      <c r="B52" s="174"/>
      <c r="C52" s="94"/>
      <c r="D52" s="95"/>
      <c r="E52" s="95"/>
      <c r="F52" s="102"/>
      <c r="G52" s="267"/>
      <c r="H52" s="171"/>
      <c r="I52" s="129"/>
      <c r="J52" s="95"/>
      <c r="K52" s="95"/>
      <c r="L52" s="102"/>
      <c r="M52" s="95"/>
      <c r="N52" s="96"/>
      <c r="O52" s="169"/>
      <c r="P52" s="96"/>
    </row>
    <row r="53" spans="1:16" ht="18.75" customHeight="1">
      <c r="A53" s="173"/>
      <c r="B53" s="174"/>
      <c r="C53" s="94"/>
      <c r="D53" s="95"/>
      <c r="E53" s="95"/>
      <c r="F53" s="102"/>
      <c r="G53" s="267"/>
      <c r="H53" s="171"/>
      <c r="I53" s="129"/>
      <c r="J53" s="95"/>
      <c r="K53" s="95"/>
      <c r="L53" s="102"/>
      <c r="M53" s="95"/>
      <c r="N53" s="96"/>
      <c r="O53" s="169"/>
      <c r="P53" s="96"/>
    </row>
    <row r="54" spans="1:16" ht="18.75" customHeight="1">
      <c r="A54" s="173"/>
      <c r="B54" s="174"/>
      <c r="C54" s="94"/>
      <c r="D54" s="95"/>
      <c r="E54" s="95"/>
      <c r="F54" s="102"/>
      <c r="G54" s="267"/>
      <c r="H54" s="171"/>
      <c r="I54" s="129"/>
      <c r="J54" s="95"/>
      <c r="K54" s="95"/>
      <c r="L54" s="102"/>
      <c r="M54" s="95"/>
      <c r="N54" s="96"/>
      <c r="O54" s="169"/>
      <c r="P54" s="96"/>
    </row>
    <row r="55" spans="1:16" ht="18.75" customHeight="1">
      <c r="A55" s="173"/>
      <c r="B55" s="174"/>
      <c r="C55" s="94"/>
      <c r="D55" s="95"/>
      <c r="E55" s="95"/>
      <c r="F55" s="102"/>
      <c r="G55" s="267"/>
      <c r="H55" s="171"/>
      <c r="I55" s="129"/>
      <c r="J55" s="95"/>
      <c r="K55" s="95"/>
      <c r="L55" s="96"/>
      <c r="M55" s="95"/>
      <c r="N55" s="96"/>
      <c r="O55" s="169"/>
      <c r="P55" s="96"/>
    </row>
    <row r="56" spans="1:16" ht="18.75" customHeight="1">
      <c r="A56" s="173"/>
      <c r="B56" s="174"/>
      <c r="C56" s="94"/>
      <c r="D56" s="95"/>
      <c r="E56" s="272"/>
      <c r="F56" s="96"/>
      <c r="G56" s="267"/>
      <c r="H56" s="174"/>
      <c r="I56" s="94"/>
      <c r="J56" s="95"/>
      <c r="K56" s="272"/>
      <c r="L56" s="96"/>
      <c r="M56" s="95"/>
      <c r="N56" s="96"/>
      <c r="O56" s="169"/>
      <c r="P56" s="96"/>
    </row>
    <row r="57" spans="1:16" ht="18.75" customHeight="1">
      <c r="A57" s="173"/>
      <c r="B57" s="174"/>
      <c r="C57" s="94"/>
      <c r="D57" s="95"/>
      <c r="E57" s="95"/>
      <c r="F57" s="102"/>
      <c r="G57" s="267"/>
      <c r="H57" s="171"/>
      <c r="I57" s="129"/>
      <c r="J57" s="95"/>
      <c r="K57" s="95"/>
      <c r="L57" s="102"/>
      <c r="M57" s="95"/>
      <c r="N57" s="96"/>
      <c r="O57" s="169"/>
      <c r="P57" s="96"/>
    </row>
    <row r="58" spans="1:16" ht="18.75" customHeight="1">
      <c r="A58" s="173"/>
      <c r="B58" s="174"/>
      <c r="C58" s="94"/>
      <c r="D58" s="95"/>
      <c r="E58" s="272"/>
      <c r="F58" s="96"/>
      <c r="G58" s="267"/>
      <c r="H58" s="174"/>
      <c r="I58" s="94"/>
      <c r="J58" s="95"/>
      <c r="K58" s="272"/>
      <c r="L58" s="96"/>
      <c r="M58" s="95"/>
      <c r="N58" s="96"/>
      <c r="O58" s="169"/>
      <c r="P58" s="96"/>
    </row>
    <row r="59" spans="1:16" ht="18.75" customHeight="1">
      <c r="A59" s="173"/>
      <c r="B59" s="174"/>
      <c r="C59" s="94"/>
      <c r="D59" s="95"/>
      <c r="E59" s="272"/>
      <c r="F59" s="96"/>
      <c r="G59" s="267"/>
      <c r="H59" s="174"/>
      <c r="I59" s="94"/>
      <c r="J59" s="95"/>
      <c r="K59" s="272"/>
      <c r="L59" s="96"/>
      <c r="M59" s="95"/>
      <c r="N59" s="96"/>
      <c r="O59" s="169"/>
      <c r="P59" s="96"/>
    </row>
    <row r="60" spans="1:16" ht="18.75" customHeight="1">
      <c r="A60" s="173"/>
      <c r="B60" s="174"/>
      <c r="C60" s="94"/>
      <c r="D60" s="95"/>
      <c r="E60" s="272"/>
      <c r="F60" s="96"/>
      <c r="G60" s="267"/>
      <c r="H60" s="174"/>
      <c r="I60" s="94"/>
      <c r="J60" s="95"/>
      <c r="K60" s="272"/>
      <c r="L60" s="96"/>
      <c r="M60" s="95"/>
      <c r="N60" s="96"/>
      <c r="O60" s="169"/>
      <c r="P60" s="96"/>
    </row>
    <row r="61" spans="1:16" ht="18.75" customHeight="1">
      <c r="A61" s="173"/>
      <c r="B61" s="174"/>
      <c r="C61" s="94"/>
      <c r="D61" s="95"/>
      <c r="E61" s="272"/>
      <c r="F61" s="96"/>
      <c r="G61" s="267"/>
      <c r="H61" s="174"/>
      <c r="I61" s="94"/>
      <c r="J61" s="95"/>
      <c r="K61" s="272"/>
      <c r="L61" s="96"/>
      <c r="M61" s="95"/>
      <c r="N61" s="130"/>
      <c r="O61" s="169"/>
      <c r="P61" s="96"/>
    </row>
    <row r="62" spans="1:16" ht="18.75" customHeight="1">
      <c r="A62" s="173"/>
      <c r="B62" s="174"/>
      <c r="C62" s="94"/>
      <c r="D62" s="95"/>
      <c r="E62" s="272"/>
      <c r="F62" s="96"/>
      <c r="G62" s="267"/>
      <c r="H62" s="174"/>
      <c r="I62" s="94"/>
      <c r="J62" s="95"/>
      <c r="K62" s="272"/>
      <c r="L62" s="96"/>
      <c r="M62" s="95"/>
      <c r="N62" s="96"/>
      <c r="O62" s="169"/>
      <c r="P62" s="96"/>
    </row>
    <row r="63" spans="1:16" ht="18.75" customHeight="1">
      <c r="A63" s="173"/>
      <c r="B63" s="174"/>
      <c r="C63" s="94"/>
      <c r="D63" s="95"/>
      <c r="E63" s="272"/>
      <c r="F63" s="96"/>
      <c r="G63" s="267"/>
      <c r="H63" s="174"/>
      <c r="I63" s="94"/>
      <c r="J63" s="95"/>
      <c r="K63" s="273"/>
      <c r="L63" s="96"/>
      <c r="M63" s="95"/>
      <c r="N63" s="96"/>
      <c r="O63" s="169"/>
      <c r="P63" s="96"/>
    </row>
    <row r="64" spans="1:16" ht="18.75" customHeight="1">
      <c r="A64" s="173"/>
      <c r="B64" s="174"/>
      <c r="C64" s="94"/>
      <c r="D64" s="95"/>
      <c r="E64" s="272"/>
      <c r="F64" s="96"/>
      <c r="G64" s="267"/>
      <c r="H64" s="174"/>
      <c r="I64" s="94"/>
      <c r="J64" s="95"/>
      <c r="K64" s="272"/>
      <c r="L64" s="96"/>
      <c r="M64" s="95"/>
      <c r="N64" s="96"/>
      <c r="O64" s="169"/>
      <c r="P64" s="96"/>
    </row>
    <row r="65" spans="1:16" ht="18.75" customHeight="1">
      <c r="A65" s="173"/>
      <c r="B65" s="174"/>
      <c r="C65" s="94"/>
      <c r="D65" s="95"/>
      <c r="E65" s="272"/>
      <c r="F65" s="96"/>
      <c r="G65" s="267"/>
      <c r="H65" s="174"/>
      <c r="I65" s="94"/>
      <c r="J65" s="95"/>
      <c r="K65" s="272"/>
      <c r="L65" s="96"/>
      <c r="M65" s="95"/>
      <c r="N65" s="96"/>
      <c r="O65" s="169"/>
      <c r="P65" s="96"/>
    </row>
    <row r="66" spans="1:16" ht="18.75" customHeight="1">
      <c r="A66" s="173"/>
      <c r="B66" s="174"/>
      <c r="C66" s="94"/>
      <c r="D66" s="95"/>
      <c r="E66" s="272"/>
      <c r="F66" s="96"/>
      <c r="G66" s="267"/>
      <c r="H66" s="174"/>
      <c r="I66" s="94"/>
      <c r="J66" s="95"/>
      <c r="K66" s="274"/>
      <c r="L66" s="96"/>
      <c r="M66" s="95"/>
      <c r="N66" s="96"/>
      <c r="O66" s="169"/>
      <c r="P66" s="96"/>
    </row>
    <row r="67" spans="1:16" ht="18.75" customHeight="1">
      <c r="A67" s="173"/>
      <c r="B67" s="174"/>
      <c r="C67" s="94"/>
      <c r="D67" s="95"/>
      <c r="E67" s="272"/>
      <c r="F67" s="96"/>
      <c r="G67" s="267"/>
      <c r="H67" s="174"/>
      <c r="I67" s="94"/>
      <c r="J67" s="95"/>
      <c r="K67" s="272"/>
      <c r="L67" s="96"/>
      <c r="M67" s="95"/>
      <c r="N67" s="96"/>
      <c r="O67" s="169"/>
      <c r="P67" s="96"/>
    </row>
    <row r="68" spans="1:16" ht="19.5" customHeight="1">
      <c r="A68" s="173"/>
      <c r="B68" s="174"/>
      <c r="C68" s="94"/>
      <c r="D68" s="95"/>
      <c r="E68" s="272"/>
      <c r="F68" s="96"/>
      <c r="G68" s="267"/>
      <c r="H68" s="174"/>
      <c r="I68" s="94"/>
      <c r="J68" s="95"/>
      <c r="K68" s="272"/>
      <c r="L68" s="96"/>
      <c r="M68" s="95"/>
      <c r="N68" s="96"/>
      <c r="O68" s="169"/>
      <c r="P68" s="96"/>
    </row>
    <row r="69" spans="1:16" ht="19.5" customHeight="1">
      <c r="A69" s="173"/>
      <c r="B69" s="174"/>
      <c r="C69" s="94"/>
      <c r="D69" s="95"/>
      <c r="E69" s="272"/>
      <c r="F69" s="96"/>
      <c r="G69" s="267"/>
      <c r="H69" s="174"/>
      <c r="I69" s="94"/>
      <c r="J69" s="95"/>
      <c r="K69" s="272"/>
      <c r="L69" s="96"/>
      <c r="M69" s="95"/>
      <c r="N69" s="96"/>
      <c r="O69" s="169"/>
      <c r="P69" s="96"/>
    </row>
    <row r="70" spans="1:16" ht="19.5" customHeight="1">
      <c r="A70" s="173"/>
      <c r="B70" s="174"/>
      <c r="C70" s="94"/>
      <c r="D70" s="95"/>
      <c r="E70" s="272"/>
      <c r="F70" s="96"/>
      <c r="G70" s="267"/>
      <c r="H70" s="174"/>
      <c r="I70" s="94"/>
      <c r="J70" s="95"/>
      <c r="K70" s="272"/>
      <c r="L70" s="96"/>
      <c r="M70" s="95"/>
      <c r="N70" s="96"/>
      <c r="O70" s="169"/>
      <c r="P70" s="96"/>
    </row>
    <row r="71" spans="1:16" ht="19.5" customHeight="1">
      <c r="A71" s="173"/>
      <c r="B71" s="174"/>
      <c r="C71" s="94"/>
      <c r="D71" s="95"/>
      <c r="E71" s="272"/>
      <c r="F71" s="96"/>
      <c r="G71" s="267"/>
      <c r="H71" s="174"/>
      <c r="I71" s="94"/>
      <c r="J71" s="95"/>
      <c r="K71" s="272"/>
      <c r="L71" s="96"/>
      <c r="M71" s="95"/>
      <c r="N71" s="96"/>
      <c r="O71" s="169"/>
      <c r="P71" s="96"/>
    </row>
    <row r="72" spans="1:16" ht="19.5" customHeight="1">
      <c r="A72" s="173"/>
      <c r="B72" s="174"/>
      <c r="C72" s="94"/>
      <c r="D72" s="95"/>
      <c r="E72" s="95"/>
      <c r="F72" s="102"/>
      <c r="G72" s="267"/>
      <c r="H72" s="171"/>
      <c r="I72" s="129"/>
      <c r="J72" s="95"/>
      <c r="K72" s="95"/>
      <c r="L72" s="96"/>
      <c r="M72" s="95"/>
      <c r="N72" s="96"/>
      <c r="O72" s="169"/>
      <c r="P72" s="96"/>
    </row>
    <row r="73" spans="1:16" ht="19.5" customHeight="1">
      <c r="A73" s="173"/>
      <c r="B73" s="174"/>
      <c r="C73" s="94"/>
      <c r="D73" s="95"/>
      <c r="E73" s="272"/>
      <c r="F73" s="96"/>
      <c r="G73" s="267"/>
      <c r="H73" s="174"/>
      <c r="I73" s="94"/>
      <c r="J73" s="95"/>
      <c r="K73" s="272"/>
      <c r="L73" s="96"/>
      <c r="M73" s="95"/>
      <c r="N73" s="96"/>
      <c r="O73" s="169"/>
      <c r="P73" s="96"/>
    </row>
    <row r="74" spans="1:16" ht="19.5" customHeight="1">
      <c r="A74" s="173"/>
      <c r="B74" s="174"/>
      <c r="C74" s="94"/>
      <c r="D74" s="95"/>
      <c r="E74" s="272"/>
      <c r="F74" s="96"/>
      <c r="G74" s="267"/>
      <c r="H74" s="174"/>
      <c r="I74" s="94"/>
      <c r="J74" s="95"/>
      <c r="K74" s="272"/>
      <c r="L74" s="96"/>
      <c r="M74" s="95"/>
      <c r="N74" s="96"/>
      <c r="O74" s="169"/>
      <c r="P74" s="96"/>
    </row>
    <row r="75" spans="1:16" ht="19.5" customHeight="1">
      <c r="A75" s="173"/>
      <c r="B75" s="174"/>
      <c r="C75" s="94"/>
      <c r="D75" s="95"/>
      <c r="E75" s="272"/>
      <c r="F75" s="96"/>
      <c r="G75" s="267"/>
      <c r="H75" s="174"/>
      <c r="I75" s="94"/>
      <c r="J75" s="95"/>
      <c r="K75" s="272"/>
      <c r="L75" s="96"/>
      <c r="M75" s="95"/>
      <c r="N75" s="96"/>
      <c r="O75" s="169"/>
      <c r="P75" s="96"/>
    </row>
    <row r="76" spans="1:16" ht="19.5" customHeight="1">
      <c r="A76" s="173"/>
      <c r="B76" s="174"/>
      <c r="C76" s="94"/>
      <c r="D76" s="95"/>
      <c r="E76" s="272"/>
      <c r="F76" s="96"/>
      <c r="G76" s="267"/>
      <c r="H76" s="174"/>
      <c r="I76" s="94"/>
      <c r="J76" s="95"/>
      <c r="K76" s="272"/>
      <c r="L76" s="96"/>
      <c r="M76" s="95"/>
      <c r="N76" s="96"/>
      <c r="O76" s="169"/>
      <c r="P76" s="96"/>
    </row>
    <row r="77" spans="1:16" ht="19.5" customHeight="1">
      <c r="A77" s="173"/>
      <c r="B77" s="174"/>
      <c r="C77" s="94"/>
      <c r="D77" s="95"/>
      <c r="E77" s="272"/>
      <c r="F77" s="96"/>
      <c r="G77" s="267"/>
      <c r="H77" s="174"/>
      <c r="I77" s="94"/>
      <c r="J77" s="95"/>
      <c r="K77" s="272"/>
      <c r="L77" s="96"/>
      <c r="M77" s="95"/>
      <c r="N77" s="130"/>
      <c r="O77" s="169"/>
      <c r="P77" s="96"/>
    </row>
    <row r="78" spans="1:16" ht="19.5" customHeight="1">
      <c r="A78" s="173"/>
      <c r="B78" s="174"/>
      <c r="C78" s="94"/>
      <c r="D78" s="95"/>
      <c r="E78" s="272"/>
      <c r="F78" s="96"/>
      <c r="G78" s="267"/>
      <c r="H78" s="174"/>
      <c r="I78" s="94"/>
      <c r="J78" s="95"/>
      <c r="K78" s="272"/>
      <c r="L78" s="96"/>
      <c r="M78" s="95"/>
      <c r="N78" s="96"/>
      <c r="O78" s="169"/>
      <c r="P78" s="96"/>
    </row>
    <row r="79" spans="1:16" ht="19.5" customHeight="1">
      <c r="A79" s="173"/>
      <c r="B79" s="174"/>
      <c r="C79" s="94"/>
      <c r="D79" s="95"/>
      <c r="E79" s="272"/>
      <c r="F79" s="96"/>
      <c r="G79" s="267"/>
      <c r="H79" s="174"/>
      <c r="I79" s="94"/>
      <c r="J79" s="95"/>
      <c r="K79" s="273"/>
      <c r="L79" s="96"/>
      <c r="M79" s="95"/>
      <c r="N79" s="96"/>
      <c r="O79" s="169"/>
      <c r="P79" s="96"/>
    </row>
    <row r="80" spans="1:16" ht="19.5" customHeight="1">
      <c r="A80" s="173"/>
      <c r="B80" s="174"/>
      <c r="C80" s="94"/>
      <c r="D80" s="95"/>
      <c r="E80" s="272"/>
      <c r="F80" s="96"/>
      <c r="G80" s="267"/>
      <c r="H80" s="174"/>
      <c r="I80" s="94"/>
      <c r="J80" s="95"/>
      <c r="K80" s="272"/>
      <c r="L80" s="96"/>
      <c r="M80" s="95"/>
      <c r="N80" s="96"/>
      <c r="O80" s="169"/>
      <c r="P80" s="96"/>
    </row>
    <row r="81" spans="1:16" ht="19.5" customHeight="1">
      <c r="A81" s="173"/>
      <c r="B81" s="174"/>
      <c r="C81" s="94"/>
      <c r="D81" s="95"/>
      <c r="E81" s="272"/>
      <c r="F81" s="96"/>
      <c r="G81" s="267"/>
      <c r="H81" s="174"/>
      <c r="I81" s="94"/>
      <c r="J81" s="95"/>
      <c r="K81" s="272"/>
      <c r="L81" s="96"/>
      <c r="M81" s="95"/>
      <c r="N81" s="96"/>
      <c r="O81" s="169"/>
      <c r="P81" s="96"/>
    </row>
    <row r="82" spans="1:16" ht="19.5" customHeight="1">
      <c r="A82" s="173"/>
      <c r="B82" s="174"/>
      <c r="C82" s="94"/>
      <c r="D82" s="95"/>
      <c r="E82" s="272"/>
      <c r="F82" s="96"/>
      <c r="G82" s="267"/>
      <c r="H82" s="174"/>
      <c r="I82" s="94"/>
      <c r="J82" s="95"/>
      <c r="K82" s="274"/>
      <c r="L82" s="96"/>
      <c r="M82" s="95"/>
      <c r="N82" s="96"/>
      <c r="O82" s="169"/>
      <c r="P82" s="96"/>
    </row>
    <row r="83" spans="1:16" ht="19.5" customHeight="1">
      <c r="A83" s="173"/>
      <c r="B83" s="174"/>
      <c r="C83" s="94"/>
      <c r="D83" s="95"/>
      <c r="E83" s="272"/>
      <c r="F83" s="96"/>
      <c r="G83" s="267"/>
      <c r="H83" s="174"/>
      <c r="I83" s="94"/>
      <c r="J83" s="95"/>
      <c r="K83" s="272"/>
      <c r="L83" s="96"/>
      <c r="M83" s="95"/>
      <c r="N83" s="96"/>
      <c r="O83" s="169"/>
      <c r="P83" s="96"/>
    </row>
    <row r="84" spans="1:16" ht="19.5" customHeight="1">
      <c r="A84" s="173"/>
      <c r="B84" s="174"/>
      <c r="C84" s="94"/>
      <c r="D84" s="95"/>
      <c r="E84" s="272"/>
      <c r="F84" s="96"/>
      <c r="G84" s="267"/>
      <c r="H84" s="174"/>
      <c r="I84" s="94"/>
      <c r="J84" s="95"/>
      <c r="K84" s="272"/>
      <c r="L84" s="96"/>
      <c r="M84" s="95"/>
      <c r="N84" s="96"/>
      <c r="O84" s="169"/>
      <c r="P84" s="96"/>
    </row>
    <row r="85" spans="1:16" ht="19.5" customHeight="1">
      <c r="A85" s="173"/>
      <c r="B85" s="174"/>
      <c r="C85" s="94"/>
      <c r="D85" s="95"/>
      <c r="E85" s="272"/>
      <c r="F85" s="96"/>
      <c r="G85" s="267"/>
      <c r="H85" s="174"/>
      <c r="I85" s="94"/>
      <c r="J85" s="95"/>
      <c r="K85" s="272"/>
      <c r="L85" s="96"/>
      <c r="M85" s="95"/>
      <c r="N85" s="96"/>
      <c r="O85" s="169"/>
      <c r="P85" s="96"/>
    </row>
    <row r="86" spans="1:16" ht="19.5" customHeight="1">
      <c r="A86" s="173"/>
      <c r="B86" s="174"/>
      <c r="C86" s="94"/>
      <c r="D86" s="95"/>
      <c r="E86" s="272"/>
      <c r="F86" s="96"/>
      <c r="G86" s="267"/>
      <c r="H86" s="174"/>
      <c r="I86" s="94"/>
      <c r="J86" s="95"/>
      <c r="K86" s="272"/>
      <c r="L86" s="96"/>
      <c r="M86" s="95"/>
      <c r="N86" s="96"/>
      <c r="O86" s="169"/>
      <c r="P86" s="96"/>
    </row>
    <row r="87" spans="1:16" ht="19.5" customHeight="1" thickBot="1">
      <c r="A87" s="173"/>
      <c r="B87" s="175"/>
      <c r="C87" s="138"/>
      <c r="D87" s="172"/>
      <c r="E87" s="275"/>
      <c r="F87" s="276"/>
      <c r="G87" s="268"/>
      <c r="H87" s="175"/>
      <c r="I87" s="138"/>
      <c r="J87" s="172"/>
      <c r="K87" s="275"/>
      <c r="L87" s="276"/>
      <c r="M87" s="95"/>
      <c r="N87" s="96"/>
      <c r="O87" s="169"/>
      <c r="P87" s="96"/>
    </row>
  </sheetData>
  <sheetProtection/>
  <mergeCells count="4">
    <mergeCell ref="A5:B5"/>
    <mergeCell ref="B6:F6"/>
    <mergeCell ref="H6:L6"/>
    <mergeCell ref="M6:P6"/>
  </mergeCells>
  <conditionalFormatting sqref="K10">
    <cfRule type="expression" priority="2" dxfId="5" stopIfTrue="1">
      <formula>AND(ROUNDDOWN(($A$4-K10)/365.25,0)&lt;=13,M10&lt;&gt;"OK")</formula>
    </cfRule>
    <cfRule type="expression" priority="3" dxfId="4" stopIfTrue="1">
      <formula>AND(ROUNDDOWN(($A$4-K10)/365.25,0)&lt;=14,M10&lt;&gt;"OK")</formula>
    </cfRule>
    <cfRule type="expression" priority="4" dxfId="3" stopIfTrue="1">
      <formula>AND(ROUNDDOWN(($A$4-K10)/365.25,0)&lt;=17,M10&lt;&gt;"OK")</formula>
    </cfRule>
  </conditionalFormatting>
  <conditionalFormatting sqref="H10:J10">
    <cfRule type="expression" priority="1" dxfId="2" stopIfTrue="1">
      <formula>#REF!&gt;=1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S49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6" max="16" width="11.140625" style="0" customWidth="1"/>
  </cols>
  <sheetData>
    <row r="1" spans="1:19" ht="26.25">
      <c r="A1" s="492" t="str">
        <f>Altalanos!$A$6</f>
        <v>Budapest szenior</v>
      </c>
      <c r="B1" s="492"/>
      <c r="C1" s="492"/>
      <c r="D1" s="492"/>
      <c r="E1" s="492"/>
      <c r="F1" s="492"/>
      <c r="G1" s="176"/>
      <c r="H1" s="179" t="s">
        <v>46</v>
      </c>
      <c r="I1" s="177"/>
      <c r="J1" s="178"/>
      <c r="L1" s="180"/>
      <c r="M1" s="204"/>
      <c r="N1" s="206"/>
      <c r="O1" s="206" t="s">
        <v>5</v>
      </c>
      <c r="P1" s="206"/>
      <c r="Q1" s="207"/>
      <c r="R1" s="206"/>
      <c r="S1" s="208"/>
    </row>
    <row r="2" spans="1:19" ht="12.75">
      <c r="A2" s="181" t="s">
        <v>31</v>
      </c>
      <c r="B2" s="182"/>
      <c r="C2" s="182"/>
      <c r="D2" s="182"/>
      <c r="E2" s="277" t="str">
        <f>Altalanos!$B$8</f>
        <v>Vp110+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2"/>
      <c r="O3" s="211"/>
      <c r="P3" s="212"/>
      <c r="Q3" s="211"/>
      <c r="R3" s="213"/>
      <c r="S3" s="208"/>
    </row>
    <row r="4" spans="1:19" ht="13.5" thickBot="1">
      <c r="A4" s="493" t="str">
        <f>Altalanos!$A$10</f>
        <v>2020.07.10-12.</v>
      </c>
      <c r="B4" s="493"/>
      <c r="C4" s="493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55" t="s">
        <v>58</v>
      </c>
      <c r="Q4" s="256" t="s">
        <v>67</v>
      </c>
      <c r="R4" s="256" t="s">
        <v>63</v>
      </c>
      <c r="S4" s="208"/>
    </row>
    <row r="5" spans="1:19" ht="12.75">
      <c r="A5" s="34"/>
      <c r="B5" s="34" t="s">
        <v>30</v>
      </c>
      <c r="C5" s="201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6" t="s">
        <v>54</v>
      </c>
      <c r="L5" s="246" t="s">
        <v>55</v>
      </c>
      <c r="M5" s="246"/>
      <c r="N5" s="208"/>
      <c r="O5" s="208"/>
      <c r="P5" s="257" t="s">
        <v>65</v>
      </c>
      <c r="Q5" s="258" t="s">
        <v>61</v>
      </c>
      <c r="R5" s="258" t="s">
        <v>68</v>
      </c>
      <c r="S5" s="208"/>
    </row>
    <row r="6" spans="1:19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253"/>
      <c r="L6" s="253"/>
      <c r="M6" s="253"/>
      <c r="N6" s="208"/>
      <c r="O6" s="208"/>
      <c r="P6" s="259" t="s">
        <v>66</v>
      </c>
      <c r="Q6" s="260" t="s">
        <v>69</v>
      </c>
      <c r="R6" s="260" t="s">
        <v>64</v>
      </c>
      <c r="S6" s="208"/>
    </row>
    <row r="7" spans="1:19" ht="12.75">
      <c r="A7" s="192"/>
      <c r="B7" s="192"/>
      <c r="C7" s="202">
        <f>IF($B8="","",VLOOKUP($B8,'Vp110+elő'!$A$7:$P$22,5))</f>
        <v>0</v>
      </c>
      <c r="D7" s="490">
        <f>IF($B8="","",VLOOKUP($B8,'Vp110+elő'!$A$7:$P$23,15))</f>
        <v>0</v>
      </c>
      <c r="E7" s="200" t="str">
        <f>UPPER(IF($B8="","",VLOOKUP($B8,'Vp110+elő'!$A$7:$P$22,2)))</f>
        <v>SIMON</v>
      </c>
      <c r="F7" s="203"/>
      <c r="G7" s="200" t="str">
        <f>IF($B8="","",VLOOKUP($B8,'Vp110+elő'!$A$7:$P$22,3))</f>
        <v>Mária</v>
      </c>
      <c r="H7" s="203"/>
      <c r="I7" s="200">
        <f>IF($B8="","",VLOOKUP($B8,'Vp110+elő'!$A$7:$P$22,4))</f>
        <v>0</v>
      </c>
      <c r="J7" s="192"/>
      <c r="K7" s="192"/>
      <c r="L7" s="503">
        <v>140</v>
      </c>
      <c r="M7" s="192"/>
      <c r="N7" s="208"/>
      <c r="O7" s="208"/>
      <c r="P7" s="255" t="s">
        <v>72</v>
      </c>
      <c r="Q7" s="256" t="s">
        <v>60</v>
      </c>
      <c r="R7" s="256" t="s">
        <v>70</v>
      </c>
      <c r="S7" s="208"/>
    </row>
    <row r="8" spans="1:19" ht="12.75">
      <c r="A8" s="216" t="s">
        <v>50</v>
      </c>
      <c r="B8" s="247">
        <v>1</v>
      </c>
      <c r="C8" s="202">
        <f>IF($B8="","",VLOOKUP($B8,'Vp110+elő'!$A$7:$P$22,11))</f>
        <v>0</v>
      </c>
      <c r="D8" s="491"/>
      <c r="E8" s="200" t="str">
        <f>UPPER(IF($B8="","",VLOOKUP($B8,'Vp110+elő'!$A$7:$P$22,8)))</f>
        <v>VASVÁRI</v>
      </c>
      <c r="F8" s="203"/>
      <c r="G8" s="200" t="str">
        <f>IF($B8="","",VLOOKUP($B8,'Vp110+elő'!$A$7:$P$22,9))</f>
        <v>László</v>
      </c>
      <c r="H8" s="203"/>
      <c r="I8" s="200">
        <f>IF($B8="","",VLOOKUP($B8,'Vp110+elő'!$A$7:$P$22,10))</f>
        <v>0</v>
      </c>
      <c r="J8" s="192"/>
      <c r="K8" s="501" t="s">
        <v>231</v>
      </c>
      <c r="L8" s="504">
        <v>140</v>
      </c>
      <c r="M8" s="234"/>
      <c r="N8" s="208"/>
      <c r="O8" s="208"/>
      <c r="P8" s="257" t="s">
        <v>73</v>
      </c>
      <c r="Q8" s="258" t="s">
        <v>62</v>
      </c>
      <c r="R8" s="258" t="s">
        <v>71</v>
      </c>
      <c r="S8" s="208"/>
    </row>
    <row r="9" spans="1:19" ht="12.75">
      <c r="A9" s="216"/>
      <c r="B9" s="248"/>
      <c r="C9" s="250"/>
      <c r="D9" s="250"/>
      <c r="E9" s="251"/>
      <c r="F9" s="252"/>
      <c r="G9" s="251"/>
      <c r="H9" s="252"/>
      <c r="I9" s="251"/>
      <c r="J9" s="192"/>
      <c r="K9" s="507"/>
      <c r="L9" s="505"/>
      <c r="M9" s="234"/>
      <c r="N9" s="208"/>
      <c r="O9" s="208"/>
      <c r="P9" s="208"/>
      <c r="Q9" s="208"/>
      <c r="R9" s="208"/>
      <c r="S9" s="208"/>
    </row>
    <row r="10" spans="1:19" ht="12.75">
      <c r="A10" s="216"/>
      <c r="B10" s="248"/>
      <c r="C10" s="202">
        <f>IF($B11="","",VLOOKUP($B11,'Vp110+elő'!$A$7:$P$22,5))</f>
        <v>0</v>
      </c>
      <c r="D10" s="490">
        <f>IF($B11="","",VLOOKUP($B11,'Vp110+elő'!$A$7:$P$23,15))</f>
        <v>0</v>
      </c>
      <c r="E10" s="200" t="str">
        <f>UPPER(IF($B11="","",VLOOKUP($B11,'Vp110+elő'!$A$7:$P$22,2)))</f>
        <v>BOJTOR</v>
      </c>
      <c r="F10" s="203"/>
      <c r="G10" s="200" t="str">
        <f>IF($B11="","",VLOOKUP($B11,'Vp110+elő'!$A$7:$P$22,3))</f>
        <v>Ildikó</v>
      </c>
      <c r="H10" s="203"/>
      <c r="I10" s="200">
        <f>IF($B11="","",VLOOKUP($B11,'Vp110+elő'!$A$7:$P$22,4))</f>
        <v>0</v>
      </c>
      <c r="J10" s="192"/>
      <c r="K10" s="126"/>
      <c r="L10" s="503">
        <v>90</v>
      </c>
      <c r="M10" s="234"/>
      <c r="N10" s="208"/>
      <c r="O10" s="208"/>
      <c r="P10" s="208"/>
      <c r="Q10" s="208"/>
      <c r="R10" s="208"/>
      <c r="S10" s="208"/>
    </row>
    <row r="11" spans="1:19" ht="12.75">
      <c r="A11" s="216" t="s">
        <v>51</v>
      </c>
      <c r="B11" s="247">
        <v>2</v>
      </c>
      <c r="C11" s="202">
        <f>IF($B11="","",VLOOKUP($B11,'Vp110+elő'!$A$7:$P$22,11))</f>
        <v>0</v>
      </c>
      <c r="D11" s="491"/>
      <c r="E11" s="200" t="str">
        <f>UPPER(IF($B11="","",VLOOKUP($B11,'Vp110+elő'!$A$7:$P$22,8)))</f>
        <v>MOLNÁR</v>
      </c>
      <c r="F11" s="203"/>
      <c r="G11" s="200" t="str">
        <f>IF($B11="","",VLOOKUP($B11,'Vp110+elő'!$A$7:$P$22,9))</f>
        <v>András</v>
      </c>
      <c r="H11" s="203"/>
      <c r="I11" s="200">
        <f>IF($B11="","",VLOOKUP($B11,'Vp110+elő'!$A$7:$P$22,10))</f>
        <v>0</v>
      </c>
      <c r="J11" s="192"/>
      <c r="K11" s="501" t="s">
        <v>234</v>
      </c>
      <c r="L11" s="504">
        <v>90</v>
      </c>
      <c r="M11" s="234"/>
      <c r="N11" s="208"/>
      <c r="O11" s="208"/>
      <c r="P11" s="208"/>
      <c r="Q11" s="208"/>
      <c r="R11" s="208"/>
      <c r="S11" s="208"/>
    </row>
    <row r="12" spans="1:19" ht="12.75">
      <c r="A12" s="216"/>
      <c r="B12" s="248"/>
      <c r="C12" s="250"/>
      <c r="D12" s="250"/>
      <c r="E12" s="251"/>
      <c r="F12" s="252"/>
      <c r="G12" s="251"/>
      <c r="H12" s="252"/>
      <c r="I12" s="251"/>
      <c r="J12" s="192"/>
      <c r="K12" s="507"/>
      <c r="L12" s="505"/>
      <c r="M12" s="234"/>
      <c r="N12" s="208"/>
      <c r="O12" s="208"/>
      <c r="P12" s="208"/>
      <c r="Q12" s="208"/>
      <c r="R12" s="208"/>
      <c r="S12" s="208"/>
    </row>
    <row r="13" spans="1:19" ht="12.75">
      <c r="A13" s="216"/>
      <c r="B13" s="248"/>
      <c r="C13" s="202">
        <f>IF($B14="","",VLOOKUP($B14,'Vp110+elő'!$A$7:$P$22,5))</f>
        <v>0</v>
      </c>
      <c r="D13" s="490">
        <f>IF($B14="","",VLOOKUP($B14,'Vp110+elő'!$A$7:$P$23,15))</f>
        <v>0</v>
      </c>
      <c r="E13" s="200" t="str">
        <f>UPPER(IF($B14="","",VLOOKUP($B14,'Vp110+elő'!$A$7:$P$22,2)))</f>
        <v>BRUCKNER</v>
      </c>
      <c r="F13" s="203"/>
      <c r="G13" s="200" t="str">
        <f>IF($B14="","",VLOOKUP($B14,'Vp110+elő'!$A$7:$P$22,3))</f>
        <v>Judit</v>
      </c>
      <c r="H13" s="203"/>
      <c r="I13" s="200">
        <f>IF($B14="","",VLOOKUP($B14,'Vp110+elő'!$A$7:$P$22,4))</f>
        <v>0</v>
      </c>
      <c r="J13" s="192"/>
      <c r="K13" s="126"/>
      <c r="L13" s="503">
        <v>200</v>
      </c>
      <c r="M13" s="234"/>
      <c r="N13" s="208"/>
      <c r="O13" s="208"/>
      <c r="P13" s="208"/>
      <c r="Q13" s="208"/>
      <c r="R13" s="208"/>
      <c r="S13" s="208"/>
    </row>
    <row r="14" spans="1:19" ht="12.75">
      <c r="A14" s="216" t="s">
        <v>52</v>
      </c>
      <c r="B14" s="247">
        <v>3</v>
      </c>
      <c r="C14" s="202">
        <f>IF($B14="","",VLOOKUP($B14,'Vp110+elő'!$A$7:$P$22,11))</f>
        <v>0</v>
      </c>
      <c r="D14" s="491"/>
      <c r="E14" s="200" t="str">
        <f>UPPER(IF($B14="","",VLOOKUP($B14,'Vp110+elő'!$A$7:$P$22,8)))</f>
        <v>MÁRTON </v>
      </c>
      <c r="F14" s="203"/>
      <c r="G14" s="200" t="str">
        <f>IF($B14="","",VLOOKUP($B14,'Vp110+elő'!$A$7:$P$22,9))</f>
        <v>Kálmán</v>
      </c>
      <c r="H14" s="203"/>
      <c r="I14" s="200">
        <f>IF($B14="","",VLOOKUP($B14,'Vp110+elő'!$A$7:$P$22,10))</f>
        <v>0</v>
      </c>
      <c r="J14" s="192"/>
      <c r="K14" s="501" t="s">
        <v>230</v>
      </c>
      <c r="L14" s="504">
        <v>200</v>
      </c>
      <c r="M14" s="234"/>
      <c r="N14" s="208"/>
      <c r="O14" s="208"/>
      <c r="P14" s="208"/>
      <c r="Q14" s="208"/>
      <c r="R14" s="208"/>
      <c r="S14" s="208"/>
    </row>
    <row r="15" spans="1:13" ht="12.75">
      <c r="A15" s="216"/>
      <c r="B15" s="248"/>
      <c r="C15" s="250"/>
      <c r="D15" s="250"/>
      <c r="E15" s="251"/>
      <c r="F15" s="252"/>
      <c r="G15" s="251"/>
      <c r="H15" s="252"/>
      <c r="I15" s="251"/>
      <c r="J15" s="192"/>
      <c r="K15" s="507"/>
      <c r="L15" s="505"/>
      <c r="M15" s="192"/>
    </row>
    <row r="16" spans="1:13" ht="12.75">
      <c r="A16" s="216"/>
      <c r="B16" s="248"/>
      <c r="C16" s="202" t="str">
        <f>IF($B17="","",VLOOKUP($B17,'Vp110+elő'!$A$7:$P$22,5))</f>
        <v>640523</v>
      </c>
      <c r="D16" s="490">
        <f>IF($B17="","",VLOOKUP($B17,'Vp110+elő'!$A$7:$P$23,15))</f>
        <v>0</v>
      </c>
      <c r="E16" s="200" t="str">
        <f>UPPER(IF($B17="","",VLOOKUP($B17,'Vp110+elő'!$A$7:$P$22,2)))</f>
        <v>TÓTH </v>
      </c>
      <c r="F16" s="203"/>
      <c r="G16" s="200" t="str">
        <f>IF($B17="","",VLOOKUP($B17,'Vp110+elő'!$A$7:$P$22,3))</f>
        <v>Ildikó</v>
      </c>
      <c r="H16" s="203"/>
      <c r="I16" s="200">
        <f>IF($B17="","",VLOOKUP($B17,'Vp110+elő'!$A$7:$P$22,4))</f>
        <v>0</v>
      </c>
      <c r="J16" s="192"/>
      <c r="K16" s="126"/>
      <c r="L16" s="503">
        <v>90</v>
      </c>
      <c r="M16" s="192"/>
    </row>
    <row r="17" spans="1:13" ht="12.75">
      <c r="A17" s="216" t="s">
        <v>56</v>
      </c>
      <c r="B17" s="247">
        <v>4</v>
      </c>
      <c r="C17" s="202" t="str">
        <f>IF($B17="","",VLOOKUP($B17,'Vp110+elő'!$A$7:$P$22,11))</f>
        <v>550424</v>
      </c>
      <c r="D17" s="491"/>
      <c r="E17" s="200" t="str">
        <f>UPPER(IF($B17="","",VLOOKUP($B17,'Vp110+elő'!$A$7:$P$22,8)))</f>
        <v>EPPICH</v>
      </c>
      <c r="F17" s="203"/>
      <c r="G17" s="200" t="str">
        <f>IF($B17="","",VLOOKUP($B17,'Vp110+elő'!$A$7:$P$22,9))</f>
        <v>László</v>
      </c>
      <c r="H17" s="203"/>
      <c r="I17" s="200">
        <f>IF($B17="","",VLOOKUP($B17,'Vp110+elő'!$A$7:$P$22,10))</f>
        <v>0</v>
      </c>
      <c r="J17" s="192"/>
      <c r="K17" s="501" t="s">
        <v>232</v>
      </c>
      <c r="L17" s="504">
        <v>90</v>
      </c>
      <c r="M17" s="192"/>
    </row>
    <row r="18" spans="1:13" ht="12.75">
      <c r="A18" s="216"/>
      <c r="B18" s="248"/>
      <c r="C18" s="250"/>
      <c r="D18" s="250"/>
      <c r="E18" s="251"/>
      <c r="F18" s="252"/>
      <c r="G18" s="251"/>
      <c r="H18" s="252"/>
      <c r="I18" s="251"/>
      <c r="J18" s="192"/>
      <c r="K18" s="507"/>
      <c r="L18" s="505"/>
      <c r="M18" s="192"/>
    </row>
    <row r="19" spans="1:13" ht="12.75">
      <c r="A19" s="216"/>
      <c r="B19" s="248"/>
      <c r="C19" s="202">
        <f>IF($B20="","",VLOOKUP($B20,'Vp110+elő'!$A$7:$P$22,5))</f>
        <v>0</v>
      </c>
      <c r="D19" s="490">
        <f>IF($B20="","",VLOOKUP($B20,'Vp110+elő'!$A$7:$P$23,15))</f>
        <v>0</v>
      </c>
      <c r="E19" s="200" t="str">
        <f>UPPER(IF($B20="","",VLOOKUP($B20,'Vp110+elő'!$A$7:$P$22,2)))</f>
        <v>BARCS</v>
      </c>
      <c r="F19" s="203"/>
      <c r="G19" s="200" t="str">
        <f>IF($B20="","",VLOOKUP($B20,'Vp110+elő'!$A$7:$P$22,3))</f>
        <v>Nóra</v>
      </c>
      <c r="H19" s="203"/>
      <c r="I19" s="200">
        <f>IF($B20="","",VLOOKUP($B20,'Vp110+elő'!$A$7:$P$22,4))</f>
        <v>0</v>
      </c>
      <c r="J19" s="192"/>
      <c r="K19" s="126"/>
      <c r="L19" s="503">
        <v>60</v>
      </c>
      <c r="M19" s="192"/>
    </row>
    <row r="20" spans="1:13" ht="12.75">
      <c r="A20" s="216" t="s">
        <v>57</v>
      </c>
      <c r="B20" s="247">
        <v>5</v>
      </c>
      <c r="C20" s="202">
        <f>IF($B20="","",VLOOKUP($B20,'Vp110+elő'!$A$7:$P$22,11))</f>
        <v>0</v>
      </c>
      <c r="D20" s="491"/>
      <c r="E20" s="200" t="str">
        <f>UPPER(IF($B20="","",VLOOKUP($B20,'Vp110+elő'!$A$7:$P$22,8)))</f>
        <v>VÁRADI</v>
      </c>
      <c r="F20" s="203"/>
      <c r="G20" s="200" t="str">
        <f>IF($B20="","",VLOOKUP($B20,'Vp110+elő'!$A$7:$P$22,9))</f>
        <v>Iván</v>
      </c>
      <c r="H20" s="203"/>
      <c r="I20" s="200">
        <f>IF($B20="","",VLOOKUP($B20,'Vp110+elő'!$A$7:$P$22,10))</f>
        <v>0</v>
      </c>
      <c r="J20" s="192"/>
      <c r="K20" s="501" t="s">
        <v>235</v>
      </c>
      <c r="L20" s="504">
        <v>60</v>
      </c>
      <c r="M20" s="192"/>
    </row>
    <row r="21" spans="1:13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</row>
    <row r="22" spans="1:14" ht="12.75">
      <c r="A22" s="192"/>
      <c r="B22" s="192"/>
      <c r="C22" s="19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4"/>
    </row>
    <row r="23" spans="1:14" ht="12.75">
      <c r="A23" s="192"/>
      <c r="B23" s="192"/>
      <c r="C23" s="19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4"/>
    </row>
    <row r="24" spans="1:14" ht="18.75" customHeight="1">
      <c r="A24" s="192"/>
      <c r="B24" s="494"/>
      <c r="C24" s="494"/>
      <c r="D24" s="489" t="str">
        <f>CONCATENATE(E7,"/",E8)</f>
        <v>SIMON/VASVÁRI</v>
      </c>
      <c r="E24" s="489"/>
      <c r="F24" s="489" t="str">
        <f>CONCATENATE(E10,"/",E11)</f>
        <v>BOJTOR/MOLNÁR</v>
      </c>
      <c r="G24" s="489"/>
      <c r="H24" s="489" t="str">
        <f>CONCATENATE(E13,"/",E14)</f>
        <v>BRUCKNER/MÁRTON </v>
      </c>
      <c r="I24" s="489"/>
      <c r="J24" s="489" t="str">
        <f>CONCATENATE(E16,"/",E17)</f>
        <v>TÓTH /EPPICH</v>
      </c>
      <c r="K24" s="489"/>
      <c r="L24" s="489" t="str">
        <f>CONCATENATE(E19,"/",E20)</f>
        <v>BARCS/VÁRADI</v>
      </c>
      <c r="M24" s="489"/>
      <c r="N24" s="284"/>
    </row>
    <row r="25" spans="1:14" ht="18.75" customHeight="1">
      <c r="A25" s="249" t="s">
        <v>50</v>
      </c>
      <c r="B25" s="488" t="str">
        <f>CONCATENATE(E7,"/",E8)</f>
        <v>SIMON/VASVÁRI</v>
      </c>
      <c r="C25" s="488"/>
      <c r="D25" s="485"/>
      <c r="E25" s="485"/>
      <c r="F25" s="486" t="s">
        <v>199</v>
      </c>
      <c r="G25" s="487"/>
      <c r="H25" s="486" t="s">
        <v>171</v>
      </c>
      <c r="I25" s="487"/>
      <c r="J25" s="486" t="s">
        <v>199</v>
      </c>
      <c r="K25" s="487"/>
      <c r="L25" s="486" t="s">
        <v>188</v>
      </c>
      <c r="M25" s="487"/>
      <c r="N25" s="284"/>
    </row>
    <row r="26" spans="1:14" ht="18.75" customHeight="1">
      <c r="A26" s="249" t="s">
        <v>51</v>
      </c>
      <c r="B26" s="488" t="str">
        <f>CONCATENATE(E10,"/",E11)</f>
        <v>BOJTOR/MOLNÁR</v>
      </c>
      <c r="C26" s="488"/>
      <c r="D26" s="486" t="s">
        <v>200</v>
      </c>
      <c r="E26" s="487"/>
      <c r="F26" s="485"/>
      <c r="G26" s="485"/>
      <c r="H26" s="486" t="s">
        <v>171</v>
      </c>
      <c r="I26" s="487"/>
      <c r="J26" s="486" t="s">
        <v>200</v>
      </c>
      <c r="K26" s="487"/>
      <c r="L26" s="486" t="s">
        <v>192</v>
      </c>
      <c r="M26" s="487"/>
      <c r="N26" s="284"/>
    </row>
    <row r="27" spans="1:14" ht="18.75" customHeight="1">
      <c r="A27" s="249" t="s">
        <v>52</v>
      </c>
      <c r="B27" s="488" t="str">
        <f>CONCATENATE(E13,"/",E14)</f>
        <v>BRUCKNER/MÁRTON </v>
      </c>
      <c r="C27" s="488"/>
      <c r="D27" s="486" t="s">
        <v>172</v>
      </c>
      <c r="E27" s="487"/>
      <c r="F27" s="486" t="s">
        <v>172</v>
      </c>
      <c r="G27" s="487"/>
      <c r="H27" s="485"/>
      <c r="I27" s="485"/>
      <c r="J27" s="486" t="s">
        <v>172</v>
      </c>
      <c r="K27" s="487"/>
      <c r="L27" s="486" t="s">
        <v>172</v>
      </c>
      <c r="M27" s="487"/>
      <c r="N27" s="284"/>
    </row>
    <row r="28" spans="1:14" ht="17.25" customHeight="1">
      <c r="A28" s="249" t="s">
        <v>56</v>
      </c>
      <c r="B28" s="488" t="str">
        <f>CONCATENATE(E16,"/",E17)</f>
        <v>TÓTH /EPPICH</v>
      </c>
      <c r="C28" s="488"/>
      <c r="D28" s="486" t="s">
        <v>200</v>
      </c>
      <c r="E28" s="487"/>
      <c r="F28" s="486" t="s">
        <v>199</v>
      </c>
      <c r="G28" s="487"/>
      <c r="H28" s="486" t="s">
        <v>171</v>
      </c>
      <c r="I28" s="487"/>
      <c r="J28" s="485"/>
      <c r="K28" s="485"/>
      <c r="L28" s="486" t="s">
        <v>188</v>
      </c>
      <c r="M28" s="487"/>
      <c r="N28" s="284"/>
    </row>
    <row r="29" spans="1:14" ht="18.75" customHeight="1">
      <c r="A29" s="249" t="s">
        <v>57</v>
      </c>
      <c r="B29" s="488" t="str">
        <f>CONCATENATE(E19,"/",E20)</f>
        <v>BARCS/VÁRADI</v>
      </c>
      <c r="C29" s="488"/>
      <c r="D29" s="486" t="s">
        <v>191</v>
      </c>
      <c r="E29" s="487"/>
      <c r="F29" s="486" t="s">
        <v>189</v>
      </c>
      <c r="G29" s="487"/>
      <c r="H29" s="486" t="s">
        <v>171</v>
      </c>
      <c r="I29" s="487"/>
      <c r="J29" s="486" t="s">
        <v>191</v>
      </c>
      <c r="K29" s="487"/>
      <c r="L29" s="485"/>
      <c r="M29" s="485"/>
      <c r="N29" s="284"/>
    </row>
    <row r="30" spans="1:14" ht="12.75">
      <c r="A30" s="192"/>
      <c r="B30" s="192"/>
      <c r="C30" s="19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4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3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</row>
    <row r="36" spans="1:13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1:19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1"/>
      <c r="M38" s="192"/>
      <c r="O38" s="208"/>
      <c r="P38" s="208"/>
      <c r="Q38" s="208"/>
      <c r="R38" s="208"/>
      <c r="S38" s="208"/>
    </row>
    <row r="39" spans="1:19" ht="12.75">
      <c r="A39" s="111" t="s">
        <v>25</v>
      </c>
      <c r="B39" s="112"/>
      <c r="C39" s="159"/>
      <c r="D39" s="223" t="s">
        <v>0</v>
      </c>
      <c r="E39" s="224" t="s">
        <v>27</v>
      </c>
      <c r="F39" s="243"/>
      <c r="G39" s="223" t="s">
        <v>0</v>
      </c>
      <c r="H39" s="224" t="s">
        <v>33</v>
      </c>
      <c r="I39" s="133"/>
      <c r="J39" s="224" t="s">
        <v>34</v>
      </c>
      <c r="K39" s="132" t="s">
        <v>35</v>
      </c>
      <c r="L39" s="34"/>
      <c r="M39" s="243"/>
      <c r="O39" s="208"/>
      <c r="P39" s="217"/>
      <c r="Q39" s="217"/>
      <c r="R39" s="218"/>
      <c r="S39" s="208"/>
    </row>
    <row r="40" spans="1:19" ht="12.75">
      <c r="A40" s="195" t="s">
        <v>26</v>
      </c>
      <c r="B40" s="196"/>
      <c r="C40" s="197"/>
      <c r="D40" s="225"/>
      <c r="E40" s="496"/>
      <c r="F40" s="496"/>
      <c r="G40" s="237" t="s">
        <v>1</v>
      </c>
      <c r="H40" s="196"/>
      <c r="I40" s="226"/>
      <c r="J40" s="238"/>
      <c r="K40" s="193" t="s">
        <v>28</v>
      </c>
      <c r="L40" s="244"/>
      <c r="M40" s="227"/>
      <c r="O40" s="208"/>
      <c r="P40" s="219"/>
      <c r="Q40" s="219"/>
      <c r="R40" s="220"/>
      <c r="S40" s="208"/>
    </row>
    <row r="41" spans="1:19" ht="12.75">
      <c r="A41" s="198" t="s">
        <v>32</v>
      </c>
      <c r="B41" s="131"/>
      <c r="C41" s="199"/>
      <c r="D41" s="228"/>
      <c r="E41" s="495"/>
      <c r="F41" s="495"/>
      <c r="G41" s="239"/>
      <c r="H41" s="230"/>
      <c r="I41" s="231"/>
      <c r="J41" s="84"/>
      <c r="K41" s="241"/>
      <c r="L41" s="191"/>
      <c r="M41" s="236"/>
      <c r="O41" s="208"/>
      <c r="P41" s="220"/>
      <c r="Q41" s="221"/>
      <c r="R41" s="220"/>
      <c r="S41" s="208"/>
    </row>
    <row r="42" spans="1:19" ht="12.75">
      <c r="A42" s="147"/>
      <c r="B42" s="148"/>
      <c r="C42" s="149"/>
      <c r="D42" s="228"/>
      <c r="E42" s="233"/>
      <c r="F42" s="234"/>
      <c r="G42" s="239" t="s">
        <v>2</v>
      </c>
      <c r="H42" s="230"/>
      <c r="I42" s="231"/>
      <c r="J42" s="84"/>
      <c r="K42" s="193" t="s">
        <v>29</v>
      </c>
      <c r="L42" s="244"/>
      <c r="M42" s="227"/>
      <c r="O42" s="208"/>
      <c r="P42" s="219"/>
      <c r="Q42" s="219"/>
      <c r="R42" s="220"/>
      <c r="S42" s="208"/>
    </row>
    <row r="43" spans="1:19" ht="12.75">
      <c r="A43" s="114"/>
      <c r="B43" s="157"/>
      <c r="C43" s="115"/>
      <c r="D43" s="228"/>
      <c r="E43" s="233"/>
      <c r="F43" s="234"/>
      <c r="G43" s="239"/>
      <c r="H43" s="230"/>
      <c r="I43" s="231"/>
      <c r="J43" s="84"/>
      <c r="K43" s="242"/>
      <c r="L43" s="234"/>
      <c r="M43" s="232"/>
      <c r="O43" s="208"/>
      <c r="P43" s="220"/>
      <c r="Q43" s="221"/>
      <c r="R43" s="220"/>
      <c r="S43" s="208"/>
    </row>
    <row r="44" spans="1:19" ht="12.75">
      <c r="A44" s="135"/>
      <c r="B44" s="150"/>
      <c r="C44" s="158"/>
      <c r="D44" s="228"/>
      <c r="E44" s="233"/>
      <c r="F44" s="234"/>
      <c r="G44" s="239" t="s">
        <v>3</v>
      </c>
      <c r="H44" s="230"/>
      <c r="I44" s="231"/>
      <c r="J44" s="84"/>
      <c r="K44" s="198"/>
      <c r="L44" s="191"/>
      <c r="M44" s="236"/>
      <c r="O44" s="208"/>
      <c r="P44" s="220"/>
      <c r="Q44" s="221"/>
      <c r="R44" s="220"/>
      <c r="S44" s="208"/>
    </row>
    <row r="45" spans="1:19" ht="12.75">
      <c r="A45" s="136"/>
      <c r="B45" s="152"/>
      <c r="C45" s="115"/>
      <c r="D45" s="228"/>
      <c r="E45" s="233"/>
      <c r="F45" s="234"/>
      <c r="G45" s="239"/>
      <c r="H45" s="230"/>
      <c r="I45" s="231"/>
      <c r="J45" s="84"/>
      <c r="K45" s="193" t="s">
        <v>23</v>
      </c>
      <c r="L45" s="244"/>
      <c r="M45" s="227"/>
      <c r="O45" s="208"/>
      <c r="P45" s="219"/>
      <c r="Q45" s="219"/>
      <c r="R45" s="220"/>
      <c r="S45" s="208"/>
    </row>
    <row r="46" spans="1:19" ht="12.75">
      <c r="A46" s="136"/>
      <c r="B46" s="152"/>
      <c r="C46" s="145"/>
      <c r="D46" s="228"/>
      <c r="E46" s="233"/>
      <c r="F46" s="234"/>
      <c r="G46" s="239" t="s">
        <v>4</v>
      </c>
      <c r="H46" s="230"/>
      <c r="I46" s="231"/>
      <c r="J46" s="84"/>
      <c r="K46" s="242"/>
      <c r="L46" s="234"/>
      <c r="M46" s="232"/>
      <c r="O46" s="208"/>
      <c r="P46" s="220"/>
      <c r="Q46" s="221"/>
      <c r="R46" s="220"/>
      <c r="S46" s="208"/>
    </row>
    <row r="47" spans="1:19" ht="12.75">
      <c r="A47" s="137"/>
      <c r="B47" s="134"/>
      <c r="C47" s="146"/>
      <c r="D47" s="235"/>
      <c r="E47" s="116"/>
      <c r="F47" s="191"/>
      <c r="G47" s="240"/>
      <c r="H47" s="131"/>
      <c r="I47" s="194"/>
      <c r="J47" s="117"/>
      <c r="K47" s="198" t="str">
        <f>L4</f>
        <v>Kádár László</v>
      </c>
      <c r="L47" s="191"/>
      <c r="M47" s="236"/>
      <c r="O47" s="208"/>
      <c r="P47" s="220"/>
      <c r="Q47" s="221"/>
      <c r="R47" s="222"/>
      <c r="S47" s="208"/>
    </row>
    <row r="48" spans="15:19" ht="12.75">
      <c r="O48" s="208"/>
      <c r="P48" s="208"/>
      <c r="Q48" s="208"/>
      <c r="R48" s="208"/>
      <c r="S48" s="208"/>
    </row>
    <row r="49" spans="15:19" ht="12.75">
      <c r="O49" s="208"/>
      <c r="P49" s="208"/>
      <c r="Q49" s="208"/>
      <c r="R49" s="208"/>
      <c r="S49" s="208"/>
    </row>
  </sheetData>
  <sheetProtection/>
  <mergeCells count="45">
    <mergeCell ref="A1:F1"/>
    <mergeCell ref="A4:C4"/>
    <mergeCell ref="D7:D8"/>
    <mergeCell ref="D10:D11"/>
    <mergeCell ref="D13:D14"/>
    <mergeCell ref="L25:M25"/>
    <mergeCell ref="D16:D17"/>
    <mergeCell ref="D19:D20"/>
    <mergeCell ref="B24:C24"/>
    <mergeCell ref="D24:E24"/>
    <mergeCell ref="F24:G24"/>
    <mergeCell ref="H26:I26"/>
    <mergeCell ref="J26:K26"/>
    <mergeCell ref="H24:I24"/>
    <mergeCell ref="J24:K24"/>
    <mergeCell ref="L24:M24"/>
    <mergeCell ref="B25:C25"/>
    <mergeCell ref="D25:E25"/>
    <mergeCell ref="F25:G25"/>
    <mergeCell ref="H25:I25"/>
    <mergeCell ref="J25:K25"/>
    <mergeCell ref="L26:M26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L29:M29"/>
    <mergeCell ref="B28:C28"/>
    <mergeCell ref="D28:E28"/>
    <mergeCell ref="F28:G28"/>
    <mergeCell ref="H28:I28"/>
    <mergeCell ref="J28:K28"/>
    <mergeCell ref="L28:M28"/>
    <mergeCell ref="H29:I29"/>
    <mergeCell ref="E40:F40"/>
    <mergeCell ref="E41:F41"/>
    <mergeCell ref="B29:C29"/>
    <mergeCell ref="D29:E29"/>
    <mergeCell ref="F29:G29"/>
    <mergeCell ref="J29:K29"/>
  </mergeCells>
  <conditionalFormatting sqref="E7:E20">
    <cfRule type="cellIs" priority="7" dxfId="1" operator="equal" stopIfTrue="1">
      <formula>"Bye"</formula>
    </cfRule>
  </conditionalFormatting>
  <conditionalFormatting sqref="R47">
    <cfRule type="expression" priority="6" dxfId="0" stopIfTrue="1">
      <formula>$O$1="CU"</formula>
    </cfRule>
  </conditionalFormatting>
  <conditionalFormatting sqref="E8">
    <cfRule type="cellIs" priority="5" dxfId="1" operator="equal" stopIfTrue="1">
      <formula>"Bye"</formula>
    </cfRule>
  </conditionalFormatting>
  <conditionalFormatting sqref="E11">
    <cfRule type="cellIs" priority="4" dxfId="1" operator="equal" stopIfTrue="1">
      <formula>"Bye"</formula>
    </cfRule>
  </conditionalFormatting>
  <conditionalFormatting sqref="E14">
    <cfRule type="cellIs" priority="3" dxfId="1" operator="equal" stopIfTrue="1">
      <formula>"Bye"</formula>
    </cfRule>
  </conditionalFormatting>
  <conditionalFormatting sqref="E17">
    <cfRule type="cellIs" priority="2" dxfId="1" operator="equal" stopIfTrue="1">
      <formula>"Bye"</formula>
    </cfRule>
  </conditionalFormatting>
  <conditionalFormatting sqref="E20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2020-07-11T04:10:05Z</cp:lastPrinted>
  <dcterms:created xsi:type="dcterms:W3CDTF">1998-01-18T23:10:02Z</dcterms:created>
  <dcterms:modified xsi:type="dcterms:W3CDTF">2020-08-10T20:23:32Z</dcterms:modified>
  <cp:category>Forms</cp:category>
  <cp:version/>
  <cp:contentType/>
  <cp:contentStatus/>
</cp:coreProperties>
</file>