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84" activeTab="9"/>
  </bookViews>
  <sheets>
    <sheet name="Altalanos" sheetId="1" r:id="rId1"/>
    <sheet name="Birók" sheetId="2" r:id="rId2"/>
    <sheet name="100+elő" sheetId="3" r:id="rId3"/>
    <sheet name="Fp100+" sheetId="4" r:id="rId4"/>
    <sheet name="120elő" sheetId="5" r:id="rId5"/>
    <sheet name="Fp120+" sheetId="6" r:id="rId6"/>
    <sheet name="140elő" sheetId="7" r:id="rId7"/>
    <sheet name="Fp140+" sheetId="8" r:id="rId8"/>
    <sheet name="160elő" sheetId="9" r:id="rId9"/>
    <sheet name="Fp160+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'100+elő'!$1:$5</definedName>
    <definedName name="_xlnm.Print_Titles" localSheetId="4">'120elő'!$1:$5</definedName>
    <definedName name="_xlnm.Print_Titles" localSheetId="6">'140elő'!$1:$5</definedName>
    <definedName name="_xlnm.Print_Titles" localSheetId="8">'160elő'!$1:$5</definedName>
    <definedName name="_xlnm.Print_Area" localSheetId="2">'100+elő'!$A$1:$P$87</definedName>
    <definedName name="_xlnm.Print_Area" localSheetId="4">'120elő'!$A$1:$P$87</definedName>
    <definedName name="_xlnm.Print_Area" localSheetId="6">'140elő'!$A$1:$P$87</definedName>
    <definedName name="_xlnm.Print_Area" localSheetId="8">'160elő'!$A$1:$P$87</definedName>
    <definedName name="_xlnm.Print_Area" localSheetId="1">'Birók'!$A$1:$N$29</definedName>
    <definedName name="_xlnm.Print_Area" localSheetId="3">'Fp100+'!$A$1:$M$44</definedName>
    <definedName name="_xlnm.Print_Area" localSheetId="5">'Fp120+'!$A$1:$R$79</definedName>
    <definedName name="_xlnm.Print_Area" localSheetId="7">'Fp140+'!$A$1:$M$51</definedName>
    <definedName name="_xlnm.Print_Area" localSheetId="9">'Fp160+'!$A$1:$M$44</definedName>
  </definedNames>
  <calcPr fullCalcOnLoad="1"/>
</workbook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<sst xmlns="http://schemas.openxmlformats.org/spreadsheetml/2006/main" count="510" uniqueCount="236">
  <si>
    <t>Umpire</t>
  </si>
  <si>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</si>
  <si>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</si>
  <si>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</si>
  <si>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</si>
  <si>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</si>
  <si>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</si>
  <si>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</si>
  <si>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</si>
  <si>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</si>
  <si>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</si>
  <si>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</si>
  <si>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</si>
  <si>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</si>
  <si>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</si>
  <si>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</si>
  <si>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</si>
  <si>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</si>
  <si>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</si>
  <si>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</si>
  <si>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</si>
  <si>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</si>
  <si>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</si>
  <si>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</si>
  <si>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</si>
  <si>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</si>
  <si>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</si>
  <si>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</si>
  <si>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</si>
  <si>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</si>
  <si>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</si>
  <si>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</si>
  <si>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</si>
  <si>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</si>
  <si>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</si>
  <si>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</si>
  <si>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</si>
  <si>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</si>
  <si>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</si>
  <si>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</si>
  <si>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</si>
  <si>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</si>
  <si>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</si>
  <si>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</si>
  <si>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</si>
  <si>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</si>
  <si>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</si>
  <si>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</si>
  <si>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</si>
  <si>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</si>
  <si>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</si>
  <si>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</si>
  <si>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</si>
  <si>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</si>
  <si>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</si>
  <si>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</si>
  <si>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</si>
  <si>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</si>
  <si>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</si>
  <si>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</si>
  <si>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</si>
  <si>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</si>
  <si>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</si>
  <si>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</si>
  <si>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</si>
  <si>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</si>
  <si>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</si>
  <si>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</si>
  <si>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</si>
  <si>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</si>
  <si>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</si>
  <si>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</si>
  <si>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</si>
  <si>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</si>
  <si>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</si>
  <si>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</si>
  <si>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</si>
  <si>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</si>
  <si>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</si>
  <si>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</si>
  <si>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</si>
  <si>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</si>
  <si>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</si>
  <si>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</si>
  <si>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</si>
  <si>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=MIN(4;'1D ELO'!$O$5)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</si>
  <si>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</si>
  <si>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</si>
  <si>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</si>
  <si>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</si>
  <si>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</si>
  <si>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</si>
  <si>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</si>
  <si>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</si>
  <si>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</si>
  <si>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</si>
  <si>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</si>
  <si>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E - F</t>
  </si>
  <si>
    <t>F - D</t>
  </si>
  <si>
    <t>2020.07.17-19.</t>
  </si>
  <si>
    <t>Budapest</t>
  </si>
  <si>
    <t>Kádár László</t>
  </si>
  <si>
    <t>GANZ EKM</t>
  </si>
  <si>
    <t>Varannai Csaba</t>
  </si>
  <si>
    <t>Fp100+</t>
  </si>
  <si>
    <t>Fp120+</t>
  </si>
  <si>
    <t>Fp140+</t>
  </si>
  <si>
    <t>Fp160+</t>
  </si>
  <si>
    <t>Sándor</t>
  </si>
  <si>
    <t>Péter</t>
  </si>
  <si>
    <t>Attila</t>
  </si>
  <si>
    <t xml:space="preserve">Nagy </t>
  </si>
  <si>
    <t>Ferenc</t>
  </si>
  <si>
    <t>Nyári</t>
  </si>
  <si>
    <t>Imre</t>
  </si>
  <si>
    <t>Szabó</t>
  </si>
  <si>
    <t>Szamkó</t>
  </si>
  <si>
    <t>István</t>
  </si>
  <si>
    <t>Gál</t>
  </si>
  <si>
    <t>Zoltán</t>
  </si>
  <si>
    <t>641003</t>
  </si>
  <si>
    <t>740505</t>
  </si>
  <si>
    <t>Sákovics</t>
  </si>
  <si>
    <t>Jámbor</t>
  </si>
  <si>
    <t>Mészáros</t>
  </si>
  <si>
    <t>András</t>
  </si>
  <si>
    <t>740210</t>
  </si>
  <si>
    <t>Váradi</t>
  </si>
  <si>
    <t>Iván</t>
  </si>
  <si>
    <t>Antal</t>
  </si>
  <si>
    <t>Kostyál</t>
  </si>
  <si>
    <t>Gyula</t>
  </si>
  <si>
    <t>510414</t>
  </si>
  <si>
    <t>520425</t>
  </si>
  <si>
    <t>Kovács S</t>
  </si>
  <si>
    <t>Ottó</t>
  </si>
  <si>
    <t>Bajka</t>
  </si>
  <si>
    <t>Pál</t>
  </si>
  <si>
    <t>540409</t>
  </si>
  <si>
    <t>Eppich</t>
  </si>
  <si>
    <t>László</t>
  </si>
  <si>
    <t>550424</t>
  </si>
  <si>
    <t>Csete</t>
  </si>
  <si>
    <t>Béla</t>
  </si>
  <si>
    <t>560717</t>
  </si>
  <si>
    <t>Tüske</t>
  </si>
  <si>
    <t>Árpád</t>
  </si>
  <si>
    <t>540408</t>
  </si>
  <si>
    <t>Dobosi</t>
  </si>
  <si>
    <t>Csaba</t>
  </si>
  <si>
    <t>651031</t>
  </si>
  <si>
    <t>Scherer</t>
  </si>
  <si>
    <t>Almai</t>
  </si>
  <si>
    <t>János</t>
  </si>
  <si>
    <t>Fülöp</t>
  </si>
  <si>
    <t>Franke</t>
  </si>
  <si>
    <t>540624</t>
  </si>
  <si>
    <t>Vogl</t>
  </si>
  <si>
    <t>Bertalan</t>
  </si>
  <si>
    <t>581126</t>
  </si>
  <si>
    <t>Auth</t>
  </si>
  <si>
    <t>590714</t>
  </si>
  <si>
    <t xml:space="preserve">Biszak </t>
  </si>
  <si>
    <t>Bokor</t>
  </si>
  <si>
    <t>Szabolcs</t>
  </si>
  <si>
    <t>Lipták</t>
  </si>
  <si>
    <t>451124</t>
  </si>
  <si>
    <t>550320</t>
  </si>
  <si>
    <t>Takách</t>
  </si>
  <si>
    <t>Gusztáv</t>
  </si>
  <si>
    <t>540919</t>
  </si>
  <si>
    <t>Vitkay</t>
  </si>
  <si>
    <t>400503</t>
  </si>
  <si>
    <t>Hutter G</t>
  </si>
  <si>
    <t>Lelkesi</t>
  </si>
  <si>
    <t>József</t>
  </si>
  <si>
    <t>Cseke</t>
  </si>
  <si>
    <t>470130</t>
  </si>
  <si>
    <t>Kóczián</t>
  </si>
  <si>
    <t>Kamerda</t>
  </si>
  <si>
    <t>Károly</t>
  </si>
  <si>
    <t>Pohly</t>
  </si>
  <si>
    <t>Varannai</t>
  </si>
  <si>
    <t>Judik</t>
  </si>
  <si>
    <t>Szentgyörgyi</t>
  </si>
  <si>
    <t>György</t>
  </si>
  <si>
    <t>Kósa</t>
  </si>
  <si>
    <t>Kende</t>
  </si>
  <si>
    <r>
      <t>S</t>
    </r>
    <r>
      <rPr>
        <b/>
        <sz val="14"/>
        <rFont val="Arial"/>
        <family val="2"/>
      </rPr>
      <t>zentes Béla Emlékverseny 2020</t>
    </r>
  </si>
  <si>
    <t>Szentes Béla Emlékverseny 2020</t>
  </si>
  <si>
    <t>9/7</t>
  </si>
  <si>
    <t>7/9</t>
  </si>
  <si>
    <t>8/6</t>
  </si>
  <si>
    <t>2/8</t>
  </si>
  <si>
    <t>8/5</t>
  </si>
  <si>
    <t>8/2</t>
  </si>
  <si>
    <t>8/3</t>
  </si>
  <si>
    <t>6/8</t>
  </si>
  <si>
    <t>5/8</t>
  </si>
  <si>
    <t>3/8</t>
  </si>
  <si>
    <t>a</t>
  </si>
  <si>
    <t>6/0 6/0</t>
  </si>
  <si>
    <t>b</t>
  </si>
  <si>
    <t>6/2 6/2</t>
  </si>
  <si>
    <t>6/1 6/1</t>
  </si>
  <si>
    <t>6/1 6/0</t>
  </si>
  <si>
    <t>6/3 6/0</t>
  </si>
  <si>
    <t>6/4 6/1</t>
  </si>
  <si>
    <t>8/0</t>
  </si>
  <si>
    <t>jn ny</t>
  </si>
  <si>
    <t>0/8</t>
  </si>
  <si>
    <t>jn v</t>
  </si>
  <si>
    <t xml:space="preserve">Csorba </t>
  </si>
  <si>
    <t>720325</t>
  </si>
  <si>
    <t>650329</t>
  </si>
  <si>
    <t>630619</t>
  </si>
  <si>
    <t>590923</t>
  </si>
  <si>
    <t>530403</t>
  </si>
  <si>
    <t>550913</t>
  </si>
  <si>
    <t>540607</t>
  </si>
  <si>
    <t>490806</t>
  </si>
  <si>
    <t>520210</t>
  </si>
  <si>
    <t>460423</t>
  </si>
  <si>
    <t>451002</t>
  </si>
  <si>
    <t>430426</t>
  </si>
  <si>
    <t>441204</t>
  </si>
  <si>
    <t>340505</t>
  </si>
  <si>
    <t>370920</t>
  </si>
  <si>
    <t>311108</t>
  </si>
  <si>
    <t>340210</t>
  </si>
  <si>
    <t>400909</t>
  </si>
  <si>
    <t>590307</t>
  </si>
  <si>
    <t>6/2 6/3</t>
  </si>
  <si>
    <t>7/6 1/0 jn</t>
  </si>
  <si>
    <t>8/4</t>
  </si>
  <si>
    <t>pontok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</si>
</sst>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8.5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Tahoma"/>
      <family val="2"/>
    </font>
    <font>
      <i/>
      <sz val="8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6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2" fillId="38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31" fillId="0" borderId="0" xfId="0" applyFont="1" applyAlignment="1">
      <alignment vertical="center"/>
    </xf>
    <xf numFmtId="49" fontId="27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16" fillId="0" borderId="15" xfId="56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39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7" borderId="0" xfId="0" applyFont="1" applyFill="1" applyAlignment="1">
      <alignment vertical="center"/>
    </xf>
    <xf numFmtId="49" fontId="37" fillId="37" borderId="0" xfId="0" applyNumberFormat="1" applyFont="1" applyFill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4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49" fontId="42" fillId="37" borderId="0" xfId="0" applyNumberFormat="1" applyFont="1" applyFill="1" applyAlignment="1">
      <alignment vertical="center"/>
    </xf>
    <xf numFmtId="49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4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7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5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9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horizontal="right" vertical="center"/>
    </xf>
    <xf numFmtId="0" fontId="40" fillId="37" borderId="0" xfId="0" applyFont="1" applyFill="1" applyAlignment="1">
      <alignment horizontal="right" vertical="center"/>
    </xf>
    <xf numFmtId="0" fontId="37" fillId="37" borderId="0" xfId="0" applyFont="1" applyFill="1" applyAlignment="1">
      <alignment horizontal="center" vertical="center"/>
    </xf>
    <xf numFmtId="49" fontId="37" fillId="37" borderId="0" xfId="0" applyNumberFormat="1" applyFont="1" applyFill="1" applyAlignment="1">
      <alignment horizontal="center" vertical="center"/>
    </xf>
    <xf numFmtId="1" fontId="37" fillId="37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37" borderId="26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8" fillId="37" borderId="27" xfId="0" applyNumberFormat="1" applyFont="1" applyFill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47" fillId="38" borderId="27" xfId="0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7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1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40" fillId="37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0" fillId="37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49" fontId="37" fillId="37" borderId="0" xfId="0" applyNumberFormat="1" applyFont="1" applyFill="1" applyBorder="1" applyAlignment="1">
      <alignment horizontal="center" vertical="center"/>
    </xf>
    <xf numFmtId="1" fontId="37" fillId="3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37" fillId="37" borderId="0" xfId="0" applyNumberFormat="1" applyFont="1" applyFill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28" fillId="33" borderId="26" xfId="0" applyNumberFormat="1" applyFont="1" applyFill="1" applyBorder="1" applyAlignment="1">
      <alignment vertical="center"/>
    </xf>
    <xf numFmtId="49" fontId="28" fillId="33" borderId="27" xfId="0" applyNumberFormat="1" applyFont="1" applyFill="1" applyBorder="1" applyAlignment="1">
      <alignment vertical="center"/>
    </xf>
    <xf numFmtId="14" fontId="16" fillId="0" borderId="15" xfId="0" applyNumberFormat="1" applyFont="1" applyBorder="1" applyAlignment="1">
      <alignment horizontal="left" vertical="center"/>
    </xf>
    <xf numFmtId="49" fontId="48" fillId="33" borderId="13" xfId="0" applyNumberFormat="1" applyFont="1" applyFill="1" applyBorder="1" applyAlignment="1">
      <alignment vertical="center"/>
    </xf>
    <xf numFmtId="49" fontId="48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48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49" fontId="51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5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7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50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5" fillId="37" borderId="15" xfId="0" applyNumberFormat="1" applyFont="1" applyFill="1" applyBorder="1" applyAlignment="1">
      <alignment vertical="center"/>
    </xf>
    <xf numFmtId="49" fontId="16" fillId="37" borderId="15" xfId="56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6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43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7" fillId="37" borderId="16" xfId="0" applyFont="1" applyFill="1" applyBorder="1" applyAlignment="1">
      <alignment vertical="center"/>
    </xf>
    <xf numFmtId="0" fontId="36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7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43" xfId="0" applyFill="1" applyBorder="1" applyAlignment="1">
      <alignment/>
    </xf>
    <xf numFmtId="49" fontId="8" fillId="37" borderId="35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36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vertical="center"/>
    </xf>
    <xf numFmtId="49" fontId="28" fillId="37" borderId="35" xfId="0" applyNumberFormat="1" applyFont="1" applyFill="1" applyBorder="1" applyAlignment="1">
      <alignment horizontal="center" vertical="center"/>
    </xf>
    <xf numFmtId="49" fontId="28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2" fillId="41" borderId="0" xfId="0" applyFont="1" applyFill="1" applyAlignment="1">
      <alignment/>
    </xf>
    <xf numFmtId="0" fontId="52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1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7" fillId="37" borderId="0" xfId="0" applyFont="1" applyFill="1" applyBorder="1" applyAlignment="1">
      <alignment horizontal="center" vertical="center" shrinkToFit="1"/>
    </xf>
    <xf numFmtId="0" fontId="37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52" fillId="37" borderId="0" xfId="0" applyFont="1" applyFill="1" applyAlignment="1">
      <alignment horizontal="center"/>
    </xf>
    <xf numFmtId="0" fontId="52" fillId="41" borderId="0" xfId="0" applyFont="1" applyFill="1" applyAlignment="1">
      <alignment horizontal="center"/>
    </xf>
    <xf numFmtId="0" fontId="24" fillId="41" borderId="0" xfId="0" applyFont="1" applyFill="1" applyAlignment="1">
      <alignment horizontal="center"/>
    </xf>
    <xf numFmtId="0" fontId="2" fillId="33" borderId="0" xfId="43" applyFill="1" applyBorder="1" applyAlignment="1">
      <alignment/>
    </xf>
    <xf numFmtId="49" fontId="48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4" xfId="0" applyNumberFormat="1" applyFont="1" applyFill="1" applyBorder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36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5" borderId="31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0" fontId="53" fillId="37" borderId="0" xfId="0" applyNumberFormat="1" applyFont="1" applyFill="1" applyAlignment="1">
      <alignment horizontal="left"/>
    </xf>
    <xf numFmtId="0" fontId="20" fillId="0" borderId="0" xfId="0" applyFont="1" applyAlignment="1">
      <alignment vertical="top"/>
    </xf>
    <xf numFmtId="0" fontId="42" fillId="0" borderId="0" xfId="0" applyFont="1" applyAlignment="1">
      <alignment vertical="top"/>
    </xf>
    <xf numFmtId="49" fontId="20" fillId="0" borderId="0" xfId="0" applyNumberFormat="1" applyFont="1" applyAlignment="1">
      <alignment horizontal="center"/>
    </xf>
    <xf numFmtId="0" fontId="43" fillId="0" borderId="0" xfId="0" applyFont="1" applyAlignment="1">
      <alignment vertical="top"/>
    </xf>
    <xf numFmtId="0" fontId="20" fillId="0" borderId="0" xfId="0" applyFont="1" applyAlignment="1">
      <alignment horizontal="left"/>
    </xf>
    <xf numFmtId="49" fontId="54" fillId="0" borderId="0" xfId="0" applyNumberFormat="1" applyFont="1" applyAlignment="1">
      <alignment horizontal="left"/>
    </xf>
    <xf numFmtId="0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54" fillId="37" borderId="0" xfId="0" applyNumberFormat="1" applyFont="1" applyFill="1" applyAlignment="1">
      <alignment horizontal="left"/>
    </xf>
    <xf numFmtId="0" fontId="54" fillId="0" borderId="0" xfId="0" applyNumberFormat="1" applyFont="1" applyAlignment="1">
      <alignment horizontal="left" vertical="center"/>
    </xf>
    <xf numFmtId="49" fontId="0" fillId="37" borderId="0" xfId="0" applyNumberFormat="1" applyFill="1" applyAlignment="1">
      <alignment/>
    </xf>
    <xf numFmtId="49" fontId="0" fillId="0" borderId="21" xfId="0" applyNumberFormat="1" applyFont="1" applyBorder="1" applyAlignment="1">
      <alignment horizontal="left" vertical="center"/>
    </xf>
    <xf numFmtId="0" fontId="0" fillId="37" borderId="16" xfId="0" applyFon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94" fillId="37" borderId="0" xfId="0" applyFont="1" applyFill="1" applyAlignment="1">
      <alignment/>
    </xf>
    <xf numFmtId="0" fontId="94" fillId="37" borderId="38" xfId="0" applyFont="1" applyFill="1" applyBorder="1" applyAlignment="1">
      <alignment/>
    </xf>
    <xf numFmtId="0" fontId="94" fillId="37" borderId="0" xfId="0" applyFont="1" applyFill="1" applyBorder="1" applyAlignment="1">
      <alignment/>
    </xf>
    <xf numFmtId="0" fontId="95" fillId="33" borderId="0" xfId="0" applyFont="1" applyFill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37" borderId="0" xfId="0" applyFont="1" applyFill="1" applyAlignment="1">
      <alignment horizontal="center" shrinkToFit="1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0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center" wrapTex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37" fillId="37" borderId="0" xfId="0" applyFont="1" applyFill="1" applyBorder="1" applyAlignment="1">
      <alignment horizontal="center" vertical="center" shrinkToFit="1"/>
    </xf>
    <xf numFmtId="0" fontId="37" fillId="37" borderId="16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49" fontId="0" fillId="43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 shrinkToFit="1"/>
    </xf>
    <xf numFmtId="49" fontId="0" fillId="33" borderId="14" xfId="0" applyNumberForma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5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41" t="s">
        <v>88</v>
      </c>
      <c r="B1" s="3"/>
      <c r="C1" s="3"/>
      <c r="D1" s="242"/>
      <c r="E1" s="4"/>
      <c r="F1" s="5"/>
      <c r="G1" s="5"/>
    </row>
    <row r="2" spans="1:7" s="6" customFormat="1" ht="36.75" customHeight="1" thickBot="1">
      <c r="A2" s="7" t="s">
        <v>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8</v>
      </c>
      <c r="B4" s="16"/>
      <c r="C4" s="16"/>
      <c r="D4" s="16"/>
      <c r="E4" s="17"/>
      <c r="F4" s="5"/>
      <c r="G4" s="5"/>
    </row>
    <row r="5" spans="1:7" s="18" customFormat="1" ht="15" customHeight="1">
      <c r="A5" s="285" t="s">
        <v>9</v>
      </c>
      <c r="B5" s="21"/>
      <c r="C5" s="21"/>
      <c r="D5" s="21"/>
      <c r="E5" s="418"/>
      <c r="F5" s="24"/>
      <c r="G5" s="25"/>
    </row>
    <row r="6" spans="1:7" s="2" customFormat="1" ht="26.25">
      <c r="A6" s="437" t="s">
        <v>189</v>
      </c>
      <c r="B6" s="419"/>
      <c r="C6" s="26"/>
      <c r="D6" s="27"/>
      <c r="E6" s="28"/>
      <c r="F6" s="5"/>
      <c r="G6" s="5"/>
    </row>
    <row r="7" spans="1:7" s="18" customFormat="1" ht="15" customHeight="1">
      <c r="A7" s="416" t="s">
        <v>89</v>
      </c>
      <c r="B7" s="416" t="s">
        <v>90</v>
      </c>
      <c r="C7" s="416" t="s">
        <v>91</v>
      </c>
      <c r="D7" s="416" t="s">
        <v>92</v>
      </c>
      <c r="E7" s="416" t="s">
        <v>93</v>
      </c>
      <c r="F7" s="24"/>
      <c r="G7" s="25"/>
    </row>
    <row r="8" spans="1:7" s="2" customFormat="1" ht="16.5" customHeight="1">
      <c r="A8" s="305"/>
      <c r="B8" s="305" t="s">
        <v>104</v>
      </c>
      <c r="C8" s="305" t="s">
        <v>105</v>
      </c>
      <c r="D8" s="305" t="s">
        <v>106</v>
      </c>
      <c r="E8" s="305" t="s">
        <v>107</v>
      </c>
      <c r="F8" s="5"/>
      <c r="G8" s="5"/>
    </row>
    <row r="9" spans="1:7" s="2" customFormat="1" ht="15" customHeight="1">
      <c r="A9" s="285" t="s">
        <v>10</v>
      </c>
      <c r="B9" s="21"/>
      <c r="C9" s="286" t="s">
        <v>11</v>
      </c>
      <c r="D9" s="286"/>
      <c r="E9" s="287" t="s">
        <v>12</v>
      </c>
      <c r="F9" s="5"/>
      <c r="G9" s="5"/>
    </row>
    <row r="10" spans="1:7" s="2" customFormat="1" ht="12.75">
      <c r="A10" s="32" t="s">
        <v>99</v>
      </c>
      <c r="B10" s="33"/>
      <c r="C10" s="34" t="s">
        <v>100</v>
      </c>
      <c r="D10" s="286" t="s">
        <v>62</v>
      </c>
      <c r="E10" s="417" t="s">
        <v>101</v>
      </c>
      <c r="F10" s="5"/>
      <c r="G10" s="5"/>
    </row>
    <row r="11" spans="1:7" ht="12.75">
      <c r="A11" s="20"/>
      <c r="B11" s="21"/>
      <c r="C11" s="295" t="s">
        <v>54</v>
      </c>
      <c r="D11" s="295" t="s">
        <v>86</v>
      </c>
      <c r="E11" s="295" t="s">
        <v>87</v>
      </c>
      <c r="F11" s="37"/>
      <c r="G11" s="37"/>
    </row>
    <row r="12" spans="1:7" s="2" customFormat="1" ht="12.75">
      <c r="A12" s="243"/>
      <c r="B12" s="5"/>
      <c r="C12" s="306"/>
      <c r="D12" s="306" t="s">
        <v>102</v>
      </c>
      <c r="E12" s="306" t="s">
        <v>103</v>
      </c>
      <c r="F12" s="5"/>
      <c r="G12" s="5"/>
    </row>
    <row r="13" spans="1:7" ht="7.5" customHeight="1">
      <c r="A13" s="37"/>
      <c r="B13" s="37"/>
      <c r="C13" s="37"/>
      <c r="D13" s="37"/>
      <c r="E13" s="41"/>
      <c r="F13" s="37"/>
      <c r="G13" s="37"/>
    </row>
    <row r="14" spans="1:7" ht="112.5" customHeight="1">
      <c r="A14" s="37"/>
      <c r="B14" s="37"/>
      <c r="C14" s="37"/>
      <c r="D14" s="37"/>
      <c r="E14" s="41"/>
      <c r="F14" s="37"/>
      <c r="G14" s="37"/>
    </row>
    <row r="15" spans="1:7" ht="18.75" customHeight="1">
      <c r="A15" s="36"/>
      <c r="B15" s="36"/>
      <c r="C15" s="36"/>
      <c r="D15" s="36"/>
      <c r="E15" s="41"/>
      <c r="F15" s="37"/>
      <c r="G15" s="37"/>
    </row>
    <row r="16" spans="1:7" ht="17.25" customHeight="1">
      <c r="A16" s="36"/>
      <c r="B16" s="36"/>
      <c r="C16" s="36"/>
      <c r="D16" s="36"/>
      <c r="E16" s="42"/>
      <c r="F16" s="37"/>
      <c r="G16" s="37"/>
    </row>
    <row r="17" spans="1:7" ht="12.75" customHeight="1">
      <c r="A17" s="43"/>
      <c r="B17" s="415"/>
      <c r="C17" s="244"/>
      <c r="D17" s="44"/>
      <c r="E17" s="41"/>
      <c r="F17" s="37"/>
      <c r="G17" s="37"/>
    </row>
    <row r="18" spans="1:7" ht="12.75">
      <c r="A18" s="37"/>
      <c r="B18" s="37"/>
      <c r="C18" s="37"/>
      <c r="D18" s="37"/>
      <c r="E18" s="41"/>
      <c r="F18" s="37"/>
      <c r="G18" s="37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474" t="str">
        <f>Altalanos!$A$6</f>
        <v>Szentes Béla Emlékverseny 2020</v>
      </c>
      <c r="B1" s="474"/>
      <c r="C1" s="474"/>
      <c r="D1" s="474"/>
      <c r="E1" s="474"/>
      <c r="F1" s="474"/>
      <c r="G1" s="321"/>
      <c r="H1" s="324" t="s">
        <v>52</v>
      </c>
      <c r="I1" s="322"/>
      <c r="J1" s="323"/>
      <c r="L1" s="325"/>
      <c r="M1" s="351"/>
      <c r="N1" s="353"/>
      <c r="O1" s="353" t="s">
        <v>6</v>
      </c>
      <c r="P1" s="353"/>
      <c r="Q1" s="354"/>
      <c r="R1" s="353"/>
      <c r="S1" s="355"/>
    </row>
    <row r="2" spans="1:19" ht="18.75">
      <c r="A2" s="326" t="s">
        <v>36</v>
      </c>
      <c r="B2" s="327"/>
      <c r="C2" s="327"/>
      <c r="D2" s="327"/>
      <c r="E2" s="456" t="str">
        <f>Altalanos!$E$8</f>
        <v>Fp160+</v>
      </c>
      <c r="F2" s="327"/>
      <c r="G2" s="328"/>
      <c r="H2" s="329"/>
      <c r="I2" s="329"/>
      <c r="J2" s="330"/>
      <c r="K2" s="325"/>
      <c r="L2" s="325"/>
      <c r="M2" s="352"/>
      <c r="N2" s="356"/>
      <c r="O2" s="357"/>
      <c r="P2" s="356"/>
      <c r="Q2" s="357"/>
      <c r="R2" s="356"/>
      <c r="S2" s="355"/>
    </row>
    <row r="3" spans="1:19" ht="12.75">
      <c r="A3" s="55" t="s">
        <v>14</v>
      </c>
      <c r="B3" s="55"/>
      <c r="C3" s="55"/>
      <c r="D3" s="55"/>
      <c r="E3" s="55" t="s">
        <v>11</v>
      </c>
      <c r="F3" s="55"/>
      <c r="G3" s="55"/>
      <c r="H3" s="55" t="s">
        <v>19</v>
      </c>
      <c r="I3" s="55"/>
      <c r="J3" s="122"/>
      <c r="K3" s="55"/>
      <c r="L3" s="56" t="s">
        <v>20</v>
      </c>
      <c r="M3" s="55"/>
      <c r="N3" s="359"/>
      <c r="O3" s="358"/>
      <c r="P3" s="359"/>
      <c r="Q3" s="406" t="s">
        <v>75</v>
      </c>
      <c r="R3" s="407" t="s">
        <v>81</v>
      </c>
      <c r="S3" s="405"/>
    </row>
    <row r="4" spans="1:19" ht="13.5" thickBot="1">
      <c r="A4" s="475" t="str">
        <f>Altalanos!$A$10</f>
        <v>2020.07.17-19.</v>
      </c>
      <c r="B4" s="475"/>
      <c r="C4" s="475"/>
      <c r="D4" s="331"/>
      <c r="E4" s="332" t="str">
        <f>Altalanos!$C$10</f>
        <v>Budapest</v>
      </c>
      <c r="F4" s="332"/>
      <c r="G4" s="332"/>
      <c r="H4" s="334"/>
      <c r="I4" s="332"/>
      <c r="J4" s="333"/>
      <c r="K4" s="334"/>
      <c r="L4" s="335" t="str">
        <f>Altalanos!$E$10</f>
        <v>Kádár László</v>
      </c>
      <c r="M4" s="334"/>
      <c r="N4" s="360"/>
      <c r="O4" s="361"/>
      <c r="P4" s="360"/>
      <c r="Q4" s="408" t="s">
        <v>82</v>
      </c>
      <c r="R4" s="409" t="s">
        <v>77</v>
      </c>
      <c r="S4" s="405"/>
    </row>
    <row r="5" spans="1:19" ht="12.75">
      <c r="A5" s="37"/>
      <c r="B5" s="37" t="s">
        <v>35</v>
      </c>
      <c r="C5" s="347" t="s">
        <v>61</v>
      </c>
      <c r="D5" s="37" t="s">
        <v>28</v>
      </c>
      <c r="E5" s="37" t="s">
        <v>66</v>
      </c>
      <c r="F5" s="37"/>
      <c r="G5" s="37" t="s">
        <v>18</v>
      </c>
      <c r="H5" s="37"/>
      <c r="I5" s="37" t="s">
        <v>22</v>
      </c>
      <c r="J5" s="37"/>
      <c r="K5" s="392" t="s">
        <v>67</v>
      </c>
      <c r="L5" s="392" t="s">
        <v>68</v>
      </c>
      <c r="M5" s="392"/>
      <c r="N5" s="355"/>
      <c r="O5" s="355"/>
      <c r="P5" s="355"/>
      <c r="Q5" s="410" t="s">
        <v>83</v>
      </c>
      <c r="R5" s="411" t="s">
        <v>79</v>
      </c>
      <c r="S5" s="405"/>
    </row>
    <row r="6" spans="1:19" ht="12.75">
      <c r="A6" s="337"/>
      <c r="B6" s="337"/>
      <c r="C6" s="391"/>
      <c r="D6" s="337"/>
      <c r="E6" s="337"/>
      <c r="F6" s="337"/>
      <c r="G6" s="337"/>
      <c r="H6" s="337"/>
      <c r="I6" s="337"/>
      <c r="J6" s="337"/>
      <c r="K6" s="404"/>
      <c r="L6" s="404"/>
      <c r="M6" s="404"/>
      <c r="N6" s="355"/>
      <c r="O6" s="355"/>
      <c r="P6" s="355"/>
      <c r="Q6" s="355"/>
      <c r="R6" s="355"/>
      <c r="S6" s="355"/>
    </row>
    <row r="7" spans="1:19" ht="12.75">
      <c r="A7" s="337"/>
      <c r="B7" s="337"/>
      <c r="C7" s="349" t="str">
        <f>IF($B8="","",VLOOKUP($B8,'160elő'!$A$7:$P$22,5))</f>
        <v>340505</v>
      </c>
      <c r="D7" s="476">
        <f>IF($B8="","",VLOOKUP($B8,'160elő'!$A$7:$P$23,15))</f>
        <v>0</v>
      </c>
      <c r="E7" s="345" t="str">
        <f>UPPER(IF($B8="","",VLOOKUP($B8,'160elő'!$A$7:$P$22,2)))</f>
        <v>JUDIK</v>
      </c>
      <c r="F7" s="350"/>
      <c r="G7" s="345" t="str">
        <f>IF($B8="","",VLOOKUP($B8,'160elő'!$A$7:$P$22,3))</f>
        <v>Zoltán</v>
      </c>
      <c r="H7" s="350"/>
      <c r="I7" s="345">
        <f>IF($B8="","",VLOOKUP($B8,'160elő'!$A$7:$P$22,4))</f>
        <v>0</v>
      </c>
      <c r="J7" s="337"/>
      <c r="K7" s="337"/>
      <c r="L7" s="461">
        <v>35</v>
      </c>
      <c r="M7" s="337"/>
      <c r="N7" s="355"/>
      <c r="O7" s="355"/>
      <c r="P7" s="355"/>
      <c r="Q7" s="355"/>
      <c r="R7" s="355"/>
      <c r="S7" s="355"/>
    </row>
    <row r="8" spans="1:19" ht="12.75">
      <c r="A8" s="362" t="s">
        <v>63</v>
      </c>
      <c r="B8" s="393">
        <v>1</v>
      </c>
      <c r="C8" s="349" t="str">
        <f>IF($B8="","",VLOOKUP($B8,'160elő'!$A$7:$P$22,11))</f>
        <v>340210</v>
      </c>
      <c r="D8" s="477"/>
      <c r="E8" s="345" t="str">
        <f>UPPER(IF($B8="","",VLOOKUP($B8,'160elő'!$A$7:$P$22,8)))</f>
        <v>SZENTGYÖRGYI</v>
      </c>
      <c r="F8" s="350"/>
      <c r="G8" s="345" t="str">
        <f>IF($B8="","",VLOOKUP($B8,'160elő'!$A$7:$P$22,9))</f>
        <v>György</v>
      </c>
      <c r="H8" s="350"/>
      <c r="I8" s="345">
        <f>IF($B8="","",VLOOKUP($B8,'160elő'!$A$7:$P$22,10))</f>
        <v>0</v>
      </c>
      <c r="J8" s="337"/>
      <c r="K8" s="336">
        <v>3</v>
      </c>
      <c r="L8" s="462">
        <v>35</v>
      </c>
      <c r="M8" s="380"/>
      <c r="N8" s="355"/>
      <c r="O8" s="355"/>
      <c r="P8" s="355"/>
      <c r="Q8" s="355"/>
      <c r="R8" s="355"/>
      <c r="S8" s="355"/>
    </row>
    <row r="9" spans="1:19" ht="12.75">
      <c r="A9" s="362"/>
      <c r="B9" s="394"/>
      <c r="C9" s="401"/>
      <c r="D9" s="401"/>
      <c r="E9" s="402"/>
      <c r="F9" s="403"/>
      <c r="G9" s="402"/>
      <c r="H9" s="403"/>
      <c r="I9" s="402"/>
      <c r="J9" s="337"/>
      <c r="K9" s="380"/>
      <c r="L9" s="463"/>
      <c r="M9" s="380"/>
      <c r="N9" s="355"/>
      <c r="O9" s="355"/>
      <c r="P9" s="355"/>
      <c r="Q9" s="355"/>
      <c r="R9" s="355"/>
      <c r="S9" s="355"/>
    </row>
    <row r="10" spans="1:19" ht="12.75">
      <c r="A10" s="362"/>
      <c r="B10" s="394"/>
      <c r="C10" s="349" t="str">
        <f>IF($B11="","",VLOOKUP($B11,'160elő'!$A$7:$P$22,5))</f>
        <v>370920</v>
      </c>
      <c r="D10" s="476">
        <f>IF($B11="","",VLOOKUP($B11,'160elő'!$A$7:$P$23,15))</f>
        <v>0</v>
      </c>
      <c r="E10" s="345" t="str">
        <f>UPPER(IF($B11="","",VLOOKUP($B11,'160elő'!$A$7:$P$22,2)))</f>
        <v>KÓSA</v>
      </c>
      <c r="F10" s="350"/>
      <c r="G10" s="345" t="str">
        <f>IF($B11="","",VLOOKUP($B11,'160elő'!$A$7:$P$22,3))</f>
        <v>Péter</v>
      </c>
      <c r="H10" s="350"/>
      <c r="I10" s="345">
        <f>IF($B11="","",VLOOKUP($B11,'160elő'!$A$7:$P$22,4))</f>
        <v>0</v>
      </c>
      <c r="J10" s="337"/>
      <c r="K10" s="337"/>
      <c r="L10" s="461">
        <v>75</v>
      </c>
      <c r="M10" s="380"/>
      <c r="N10" s="355"/>
      <c r="O10" s="355"/>
      <c r="P10" s="355"/>
      <c r="Q10" s="355"/>
      <c r="R10" s="355"/>
      <c r="S10" s="355"/>
    </row>
    <row r="11" spans="1:19" ht="12.75">
      <c r="A11" s="362" t="s">
        <v>64</v>
      </c>
      <c r="B11" s="393">
        <v>2</v>
      </c>
      <c r="C11" s="349" t="str">
        <f>IF($B11="","",VLOOKUP($B11,'160elő'!$A$7:$P$22,11))</f>
        <v>400909</v>
      </c>
      <c r="D11" s="477"/>
      <c r="E11" s="345" t="str">
        <f>UPPER(IF($B11="","",VLOOKUP($B11,'160elő'!$A$7:$P$22,8)))</f>
        <v>CSORBA </v>
      </c>
      <c r="F11" s="350"/>
      <c r="G11" s="345" t="str">
        <f>IF($B11="","",VLOOKUP($B11,'160elő'!$A$7:$P$22,9))</f>
        <v>Zoltán</v>
      </c>
      <c r="H11" s="350"/>
      <c r="I11" s="345">
        <f>IF($B11="","",VLOOKUP($B11,'160elő'!$A$7:$P$22,10))</f>
        <v>0</v>
      </c>
      <c r="J11" s="337"/>
      <c r="K11" s="336">
        <v>1</v>
      </c>
      <c r="L11" s="462">
        <v>75</v>
      </c>
      <c r="M11" s="380"/>
      <c r="N11" s="355"/>
      <c r="O11" s="355"/>
      <c r="P11" s="355"/>
      <c r="Q11" s="355"/>
      <c r="R11" s="355"/>
      <c r="S11" s="355"/>
    </row>
    <row r="12" spans="1:19" ht="12.75">
      <c r="A12" s="362"/>
      <c r="B12" s="394"/>
      <c r="C12" s="401"/>
      <c r="D12" s="401"/>
      <c r="E12" s="402"/>
      <c r="F12" s="403"/>
      <c r="G12" s="402"/>
      <c r="H12" s="403"/>
      <c r="I12" s="402"/>
      <c r="J12" s="337"/>
      <c r="K12" s="380"/>
      <c r="L12" s="463"/>
      <c r="M12" s="380"/>
      <c r="N12" s="355"/>
      <c r="O12" s="355"/>
      <c r="P12" s="355"/>
      <c r="Q12" s="355"/>
      <c r="R12" s="355"/>
      <c r="S12" s="355"/>
    </row>
    <row r="13" spans="1:19" ht="12.75">
      <c r="A13" s="362"/>
      <c r="B13" s="394"/>
      <c r="C13" s="349" t="str">
        <f>IF($B14="","",VLOOKUP($B14,'160elő'!$A$7:$P$22,5))</f>
        <v>311108</v>
      </c>
      <c r="D13" s="476">
        <f>IF($B14="","",VLOOKUP($B14,'160elő'!$A$7:$P$23,15))</f>
        <v>0</v>
      </c>
      <c r="E13" s="345" t="str">
        <f>UPPER(IF($B14="","",VLOOKUP($B14,'160elő'!$A$7:$P$22,2)))</f>
        <v>KENDE</v>
      </c>
      <c r="F13" s="350"/>
      <c r="G13" s="345" t="str">
        <f>IF($B14="","",VLOOKUP($B14,'160elő'!$A$7:$P$22,3))</f>
        <v>László</v>
      </c>
      <c r="H13" s="350"/>
      <c r="I13" s="345">
        <f>IF($B14="","",VLOOKUP($B14,'160elő'!$A$7:$P$22,4))</f>
        <v>0</v>
      </c>
      <c r="J13" s="337"/>
      <c r="K13" s="337"/>
      <c r="L13" s="461">
        <v>50</v>
      </c>
      <c r="M13" s="380"/>
      <c r="N13" s="355"/>
      <c r="O13" s="355"/>
      <c r="P13" s="355"/>
      <c r="Q13" s="355"/>
      <c r="R13" s="355"/>
      <c r="S13" s="355"/>
    </row>
    <row r="14" spans="1:19" ht="12.75">
      <c r="A14" s="362" t="s">
        <v>65</v>
      </c>
      <c r="B14" s="393">
        <v>3</v>
      </c>
      <c r="C14" s="349">
        <f>IF($B14="","",VLOOKUP($B14,'160elő'!$A$7:$P$22,11))</f>
        <v>0</v>
      </c>
      <c r="D14" s="477"/>
      <c r="E14" s="345" t="str">
        <f>UPPER(IF($B14="","",VLOOKUP($B14,'160elő'!$A$7:$P$22,8)))</f>
        <v>VARANNAI</v>
      </c>
      <c r="F14" s="350"/>
      <c r="G14" s="345" t="str">
        <f>IF($B14="","",VLOOKUP($B14,'160elő'!$A$7:$P$22,9))</f>
        <v>Csaba</v>
      </c>
      <c r="H14" s="350"/>
      <c r="I14" s="345">
        <f>IF($B14="","",VLOOKUP($B14,'160elő'!$A$7:$P$22,10))</f>
        <v>0</v>
      </c>
      <c r="J14" s="337"/>
      <c r="K14" s="336">
        <v>2</v>
      </c>
      <c r="L14" s="462">
        <v>50</v>
      </c>
      <c r="M14" s="380"/>
      <c r="N14" s="355"/>
      <c r="O14" s="355"/>
      <c r="P14" s="355"/>
      <c r="Q14" s="355"/>
      <c r="R14" s="355"/>
      <c r="S14" s="355"/>
    </row>
    <row r="15" spans="1:13" ht="12.75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</row>
    <row r="16" spans="1:13" ht="12.75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</row>
    <row r="17" spans="1:13" ht="12.75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</row>
    <row r="18" spans="1:13" ht="12.75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</row>
    <row r="19" spans="1:13" ht="12.7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</row>
    <row r="20" spans="1:13" ht="12.75">
      <c r="A20" s="337"/>
      <c r="B20" s="457"/>
      <c r="C20" s="457"/>
      <c r="D20" s="457"/>
      <c r="E20" s="457"/>
      <c r="F20" s="457"/>
      <c r="G20" s="457"/>
      <c r="H20" s="457"/>
      <c r="I20" s="457"/>
      <c r="J20" s="457"/>
      <c r="K20" s="337"/>
      <c r="L20" s="337"/>
      <c r="M20" s="337"/>
    </row>
    <row r="21" spans="1:13" ht="18.75" customHeight="1">
      <c r="A21" s="337"/>
      <c r="B21" s="490"/>
      <c r="C21" s="490"/>
      <c r="D21" s="479" t="str">
        <f>CONCATENATE(E7,"/",E8)</f>
        <v>JUDIK/SZENTGYÖRGYI</v>
      </c>
      <c r="E21" s="479"/>
      <c r="F21" s="479" t="str">
        <f>CONCATENATE(E10,"/",E11)</f>
        <v>KÓSA/CSORBA </v>
      </c>
      <c r="G21" s="479"/>
      <c r="H21" s="479" t="str">
        <f>CONCATENATE(E13,"/",E14)</f>
        <v>KENDE/VARANNAI</v>
      </c>
      <c r="I21" s="479"/>
      <c r="J21" s="457"/>
      <c r="K21" s="337"/>
      <c r="L21" s="337"/>
      <c r="M21" s="337"/>
    </row>
    <row r="22" spans="1:13" ht="18.75" customHeight="1">
      <c r="A22" s="395" t="s">
        <v>63</v>
      </c>
      <c r="B22" s="489" t="str">
        <f>CONCATENATE(E7,"/",E8)</f>
        <v>JUDIK/SZENTGYÖRGYI</v>
      </c>
      <c r="C22" s="489"/>
      <c r="D22" s="481"/>
      <c r="E22" s="481"/>
      <c r="F22" s="482" t="s">
        <v>193</v>
      </c>
      <c r="G22" s="483"/>
      <c r="H22" s="482" t="s">
        <v>210</v>
      </c>
      <c r="I22" s="483"/>
      <c r="J22" s="457"/>
      <c r="K22" s="337"/>
      <c r="L22" s="337"/>
      <c r="M22" s="337"/>
    </row>
    <row r="23" spans="1:13" ht="18.75" customHeight="1">
      <c r="A23" s="395" t="s">
        <v>64</v>
      </c>
      <c r="B23" s="489" t="str">
        <f>CONCATENATE(E10,"/",E11)</f>
        <v>KÓSA/CSORBA </v>
      </c>
      <c r="C23" s="489"/>
      <c r="D23" s="482" t="s">
        <v>195</v>
      </c>
      <c r="E23" s="483"/>
      <c r="F23" s="481"/>
      <c r="G23" s="481"/>
      <c r="H23" s="482" t="s">
        <v>194</v>
      </c>
      <c r="I23" s="483"/>
      <c r="J23" s="457"/>
      <c r="K23" s="337"/>
      <c r="L23" s="337"/>
      <c r="M23" s="337"/>
    </row>
    <row r="24" spans="1:13" ht="18.75" customHeight="1">
      <c r="A24" s="395" t="s">
        <v>65</v>
      </c>
      <c r="B24" s="489" t="str">
        <f>CONCATENATE(E13,"/",E14)</f>
        <v>KENDE/VARANNAI</v>
      </c>
      <c r="C24" s="489"/>
      <c r="D24" s="482" t="s">
        <v>208</v>
      </c>
      <c r="E24" s="483"/>
      <c r="F24" s="482" t="s">
        <v>198</v>
      </c>
      <c r="G24" s="483"/>
      <c r="H24" s="481"/>
      <c r="I24" s="481"/>
      <c r="J24" s="457"/>
      <c r="K24" s="337"/>
      <c r="L24" s="337"/>
      <c r="M24" s="337"/>
    </row>
    <row r="25" spans="1:13" ht="12.7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</row>
    <row r="26" spans="1:13" ht="12.7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</row>
    <row r="27" spans="1:13" ht="12.75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</row>
    <row r="28" spans="1:13" ht="12.75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</row>
    <row r="29" spans="1:13" ht="12.75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12.75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</row>
    <row r="31" spans="1:13" ht="12.75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3" ht="12.7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</row>
    <row r="33" spans="1:13" ht="12.75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</row>
    <row r="34" spans="1:13" ht="12.75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</row>
    <row r="35" spans="1:19" ht="12.7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6"/>
      <c r="M35" s="337"/>
      <c r="O35" s="355"/>
      <c r="P35" s="355"/>
      <c r="Q35" s="355"/>
      <c r="R35" s="355"/>
      <c r="S35" s="355"/>
    </row>
    <row r="36" spans="1:19" ht="12.75">
      <c r="A36" s="151" t="s">
        <v>28</v>
      </c>
      <c r="B36" s="152"/>
      <c r="C36" s="294"/>
      <c r="D36" s="369" t="s">
        <v>1</v>
      </c>
      <c r="E36" s="155" t="s">
        <v>30</v>
      </c>
      <c r="F36" s="389"/>
      <c r="G36" s="369" t="s">
        <v>1</v>
      </c>
      <c r="H36" s="370" t="s">
        <v>38</v>
      </c>
      <c r="I36" s="235"/>
      <c r="J36" s="370" t="s">
        <v>39</v>
      </c>
      <c r="K36" s="234" t="s">
        <v>40</v>
      </c>
      <c r="L36" s="37"/>
      <c r="M36" s="389"/>
      <c r="O36" s="355"/>
      <c r="P36" s="363"/>
      <c r="Q36" s="363"/>
      <c r="R36" s="364"/>
      <c r="S36" s="355"/>
    </row>
    <row r="37" spans="1:19" ht="12.75">
      <c r="A37" s="340" t="s">
        <v>29</v>
      </c>
      <c r="B37" s="341"/>
      <c r="C37" s="342"/>
      <c r="D37" s="371"/>
      <c r="E37" s="90"/>
      <c r="F37" s="90"/>
      <c r="G37" s="383" t="s">
        <v>2</v>
      </c>
      <c r="H37" s="341"/>
      <c r="I37" s="372"/>
      <c r="J37" s="384"/>
      <c r="K37" s="338" t="s">
        <v>33</v>
      </c>
      <c r="L37" s="390"/>
      <c r="M37" s="373"/>
      <c r="O37" s="355"/>
      <c r="P37" s="365"/>
      <c r="Q37" s="365"/>
      <c r="R37" s="366"/>
      <c r="S37" s="355"/>
    </row>
    <row r="38" spans="1:19" ht="12.75">
      <c r="A38" s="343" t="s">
        <v>37</v>
      </c>
      <c r="B38" s="230"/>
      <c r="C38" s="344"/>
      <c r="D38" s="374"/>
      <c r="E38" s="90"/>
      <c r="F38" s="90"/>
      <c r="G38" s="385"/>
      <c r="H38" s="376"/>
      <c r="I38" s="377"/>
      <c r="J38" s="89"/>
      <c r="K38" s="387"/>
      <c r="L38" s="336"/>
      <c r="M38" s="382"/>
      <c r="O38" s="355"/>
      <c r="P38" s="366"/>
      <c r="Q38" s="367"/>
      <c r="R38" s="366"/>
      <c r="S38" s="355"/>
    </row>
    <row r="39" spans="1:19" ht="12.75">
      <c r="A39" s="249"/>
      <c r="B39" s="250"/>
      <c r="C39" s="251"/>
      <c r="D39" s="374"/>
      <c r="E39" s="90"/>
      <c r="F39" s="90"/>
      <c r="G39" s="385" t="s">
        <v>3</v>
      </c>
      <c r="H39" s="376"/>
      <c r="I39" s="377"/>
      <c r="J39" s="89"/>
      <c r="K39" s="338" t="s">
        <v>34</v>
      </c>
      <c r="L39" s="390"/>
      <c r="M39" s="373"/>
      <c r="O39" s="355"/>
      <c r="P39" s="365"/>
      <c r="Q39" s="365"/>
      <c r="R39" s="366"/>
      <c r="S39" s="355"/>
    </row>
    <row r="40" spans="1:19" ht="12.75">
      <c r="A40" s="175"/>
      <c r="B40" s="290"/>
      <c r="C40" s="176"/>
      <c r="D40" s="374"/>
      <c r="E40" s="90"/>
      <c r="F40" s="179"/>
      <c r="G40" s="375"/>
      <c r="H40" s="376"/>
      <c r="I40" s="377"/>
      <c r="J40" s="89"/>
      <c r="K40" s="388"/>
      <c r="L40" s="380"/>
      <c r="M40" s="378"/>
      <c r="O40" s="355"/>
      <c r="P40" s="366"/>
      <c r="Q40" s="367"/>
      <c r="R40" s="366"/>
      <c r="S40" s="355"/>
    </row>
    <row r="41" spans="1:19" ht="12.75">
      <c r="A41" s="237"/>
      <c r="B41" s="252"/>
      <c r="C41" s="293"/>
      <c r="D41" s="374"/>
      <c r="E41" s="379"/>
      <c r="F41" s="380"/>
      <c r="G41" s="385" t="s">
        <v>4</v>
      </c>
      <c r="H41" s="376"/>
      <c r="I41" s="377"/>
      <c r="J41" s="89"/>
      <c r="K41" s="343"/>
      <c r="L41" s="336"/>
      <c r="M41" s="382"/>
      <c r="O41" s="355"/>
      <c r="P41" s="366"/>
      <c r="Q41" s="367"/>
      <c r="R41" s="366"/>
      <c r="S41" s="355"/>
    </row>
    <row r="42" spans="1:19" ht="12.75">
      <c r="A42" s="238"/>
      <c r="B42" s="255"/>
      <c r="C42" s="176"/>
      <c r="D42" s="374"/>
      <c r="E42" s="379"/>
      <c r="F42" s="380"/>
      <c r="G42" s="385"/>
      <c r="H42" s="376"/>
      <c r="I42" s="377"/>
      <c r="J42" s="89"/>
      <c r="K42" s="338" t="s">
        <v>24</v>
      </c>
      <c r="L42" s="390"/>
      <c r="M42" s="373"/>
      <c r="O42" s="355"/>
      <c r="P42" s="365"/>
      <c r="Q42" s="365"/>
      <c r="R42" s="366"/>
      <c r="S42" s="355"/>
    </row>
    <row r="43" spans="1:19" ht="12.75">
      <c r="A43" s="238"/>
      <c r="B43" s="255"/>
      <c r="C43" s="247"/>
      <c r="D43" s="374"/>
      <c r="E43" s="379"/>
      <c r="F43" s="380"/>
      <c r="G43" s="385" t="s">
        <v>5</v>
      </c>
      <c r="H43" s="376"/>
      <c r="I43" s="377"/>
      <c r="J43" s="89"/>
      <c r="K43" s="388"/>
      <c r="L43" s="380"/>
      <c r="M43" s="378"/>
      <c r="O43" s="355"/>
      <c r="P43" s="366"/>
      <c r="Q43" s="367"/>
      <c r="R43" s="366"/>
      <c r="S43" s="355"/>
    </row>
    <row r="44" spans="1:19" ht="12.75">
      <c r="A44" s="239"/>
      <c r="B44" s="236"/>
      <c r="C44" s="248"/>
      <c r="D44" s="381"/>
      <c r="E44" s="177"/>
      <c r="F44" s="336"/>
      <c r="G44" s="386"/>
      <c r="H44" s="230"/>
      <c r="I44" s="339"/>
      <c r="J44" s="178"/>
      <c r="K44" s="343" t="str">
        <f>L4</f>
        <v>Kádár László</v>
      </c>
      <c r="L44" s="336"/>
      <c r="M44" s="382"/>
      <c r="O44" s="355"/>
      <c r="P44" s="366"/>
      <c r="Q44" s="367"/>
      <c r="R44" s="368">
        <f>MIN(4,'160elő'!$P$5)</f>
        <v>0</v>
      </c>
      <c r="S44" s="355"/>
    </row>
    <row r="45" spans="15:19" ht="12.75">
      <c r="O45" s="355"/>
      <c r="P45" s="355"/>
      <c r="Q45" s="355"/>
      <c r="R45" s="355"/>
      <c r="S45" s="355"/>
    </row>
    <row r="46" spans="15:19" ht="12.75">
      <c r="O46" s="355"/>
      <c r="P46" s="355"/>
      <c r="Q46" s="355"/>
      <c r="R46" s="355"/>
      <c r="S46" s="355"/>
    </row>
  </sheetData>
  <sheetProtection/>
  <mergeCells count="21">
    <mergeCell ref="A1:F1"/>
    <mergeCell ref="A4:C4"/>
    <mergeCell ref="D7:D8"/>
    <mergeCell ref="D10:D11"/>
    <mergeCell ref="D13:D14"/>
    <mergeCell ref="H24:I24"/>
    <mergeCell ref="H21:I21"/>
    <mergeCell ref="B22:C22"/>
    <mergeCell ref="D22:E22"/>
    <mergeCell ref="F22:G22"/>
    <mergeCell ref="H22:I22"/>
    <mergeCell ref="F21:G21"/>
    <mergeCell ref="D23:E23"/>
    <mergeCell ref="F23:G23"/>
    <mergeCell ref="H23:I23"/>
    <mergeCell ref="B21:C21"/>
    <mergeCell ref="B23:C23"/>
    <mergeCell ref="D21:E21"/>
    <mergeCell ref="B24:C24"/>
    <mergeCell ref="D24:E24"/>
    <mergeCell ref="F24:G24"/>
  </mergeCells>
  <conditionalFormatting sqref="E7:E14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5" customWidth="1"/>
    <col min="15" max="15" width="8.57421875" style="0" customWidth="1"/>
    <col min="16" max="16" width="11.57421875" style="0" hidden="1" customWidth="1"/>
  </cols>
  <sheetData>
    <row r="1" spans="1:14" ht="26.25">
      <c r="A1" s="46" t="str">
        <f>Altalanos!$A$6</f>
        <v>Szentes Béla Emlékverseny 2020</v>
      </c>
      <c r="B1" s="47"/>
      <c r="C1" s="47"/>
      <c r="D1" s="37"/>
      <c r="E1" s="37"/>
      <c r="F1" s="48"/>
      <c r="G1" s="37"/>
      <c r="H1" s="37"/>
      <c r="I1" s="37"/>
      <c r="J1" s="37"/>
      <c r="K1" s="37"/>
      <c r="L1" s="37"/>
      <c r="M1" s="37"/>
      <c r="N1" s="49"/>
    </row>
    <row r="2" spans="1:14" ht="12.75">
      <c r="A2" s="50"/>
      <c r="B2" s="29"/>
      <c r="C2" s="29"/>
      <c r="D2" s="37"/>
      <c r="E2" s="37"/>
      <c r="F2" s="37"/>
      <c r="G2" s="37"/>
      <c r="H2" s="37"/>
      <c r="I2" s="37"/>
      <c r="J2" s="37"/>
      <c r="K2" s="37"/>
      <c r="L2" s="37"/>
      <c r="M2" s="37"/>
      <c r="N2" s="48"/>
    </row>
    <row r="3" spans="1:14" s="2" customFormat="1" ht="39.75" customHeight="1" thickBot="1">
      <c r="A3" s="51"/>
      <c r="B3" s="52" t="s">
        <v>13</v>
      </c>
      <c r="C3" s="53"/>
      <c r="D3" s="54"/>
      <c r="E3" s="54"/>
      <c r="F3" s="55"/>
      <c r="G3" s="54"/>
      <c r="H3" s="56"/>
      <c r="I3" s="55"/>
      <c r="J3" s="54"/>
      <c r="K3" s="54"/>
      <c r="L3" s="54"/>
      <c r="M3" s="54"/>
      <c r="N3" s="56"/>
    </row>
    <row r="4" spans="1:14" s="18" customFormat="1" ht="9.75">
      <c r="A4" s="55" t="s">
        <v>14</v>
      </c>
      <c r="B4" s="53" t="s">
        <v>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8" customFormat="1" ht="12.75" customHeight="1">
      <c r="A5" s="58" t="str">
        <f>Altalanos!$A$10</f>
        <v>2020.07.17-19.</v>
      </c>
      <c r="B5" s="59" t="str">
        <f>Altalanos!$C$10</f>
        <v>Budapest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61"/>
    </row>
    <row r="6" spans="1:14" s="2" customFormat="1" ht="60" customHeight="1" thickBot="1">
      <c r="A6" s="468" t="s">
        <v>15</v>
      </c>
      <c r="B6" s="468"/>
      <c r="C6" s="62"/>
      <c r="D6" s="62"/>
      <c r="E6" s="62"/>
      <c r="F6" s="63"/>
      <c r="G6" s="64"/>
      <c r="H6" s="62"/>
      <c r="I6" s="63"/>
      <c r="J6" s="62"/>
      <c r="K6" s="62"/>
      <c r="L6" s="62"/>
      <c r="M6" s="62"/>
      <c r="N6" s="65"/>
    </row>
    <row r="7" spans="1:14" s="18" customFormat="1" ht="13.5" customHeight="1" hidden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57"/>
    </row>
    <row r="8" spans="1:14" s="11" customFormat="1" ht="12.75" customHeight="1" hidden="1">
      <c r="A8" s="6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0"/>
    </row>
    <row r="9" spans="1:14" s="18" customFormat="1" ht="12.75" hidden="1">
      <c r="A9" s="69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2"/>
    </row>
    <row r="10" spans="1:14" s="18" customFormat="1" ht="9.75" hidden="1">
      <c r="A10" s="66"/>
      <c r="B10" s="6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38" customFormat="1" ht="12.75" customHeight="1" hidden="1">
      <c r="A11" s="73"/>
      <c r="B11" s="3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57"/>
    </row>
    <row r="12" spans="1:14" s="18" customFormat="1" ht="9.75" hidden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7"/>
    </row>
    <row r="13" spans="1:14" s="11" customFormat="1" ht="12.75" customHeight="1" hidden="1">
      <c r="A13" s="6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2"/>
    </row>
    <row r="14" spans="1:14" s="18" customFormat="1" ht="12.75" hidden="1">
      <c r="A14" s="69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2"/>
    </row>
    <row r="15" spans="1:14" s="18" customFormat="1" ht="9.75" hidden="1">
      <c r="A15" s="66"/>
      <c r="B15" s="6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18" customFormat="1" ht="12.75" hidden="1">
      <c r="A16" s="73"/>
      <c r="B16" s="3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57"/>
    </row>
    <row r="17" spans="1:14" s="18" customFormat="1" ht="9.75" hidden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7"/>
    </row>
    <row r="18" spans="1:14" s="11" customFormat="1" ht="12.75" customHeight="1" hidden="1">
      <c r="A18" s="6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"/>
    </row>
    <row r="19" spans="1:14" s="11" customFormat="1" ht="7.5" customHeight="1" hidden="1">
      <c r="A19" s="74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45" t="s">
        <v>16</v>
      </c>
      <c r="B20" s="246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6" s="18" customFormat="1" ht="9.75">
      <c r="A21" s="75" t="s">
        <v>17</v>
      </c>
      <c r="B21" s="76" t="s">
        <v>18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77" t="s">
        <v>42</v>
      </c>
    </row>
    <row r="22" spans="1:16" s="18" customFormat="1" ht="19.5" customHeight="1">
      <c r="A22" s="78"/>
      <c r="B22" s="7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57"/>
      <c r="P22" s="80" t="str">
        <f aca="true" t="shared" si="0" ref="P22:P29">LEFT(B22,1)&amp;" "&amp;A22</f>
        <v> </v>
      </c>
    </row>
    <row r="23" spans="1:16" s="18" customFormat="1" ht="19.5" customHeight="1">
      <c r="A23" s="78"/>
      <c r="B23" s="7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7"/>
      <c r="P23" s="80" t="str">
        <f t="shared" si="0"/>
        <v> </v>
      </c>
    </row>
    <row r="24" spans="1:16" s="18" customFormat="1" ht="19.5" customHeight="1">
      <c r="A24" s="78"/>
      <c r="B24" s="7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57"/>
      <c r="P24" s="80" t="str">
        <f t="shared" si="0"/>
        <v> </v>
      </c>
    </row>
    <row r="25" spans="1:16" s="2" customFormat="1" ht="19.5" customHeight="1">
      <c r="A25" s="78"/>
      <c r="B25" s="7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57"/>
      <c r="P25" s="80" t="str">
        <f t="shared" si="0"/>
        <v> </v>
      </c>
    </row>
    <row r="26" spans="1:16" s="2" customFormat="1" ht="19.5" customHeight="1">
      <c r="A26" s="78"/>
      <c r="B26" s="7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57"/>
      <c r="P26" s="80" t="str">
        <f t="shared" si="0"/>
        <v> </v>
      </c>
    </row>
    <row r="27" spans="1:16" s="2" customFormat="1" ht="19.5" customHeight="1">
      <c r="A27" s="78"/>
      <c r="B27" s="7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57"/>
      <c r="P27" s="80" t="str">
        <f t="shared" si="0"/>
        <v> </v>
      </c>
    </row>
    <row r="28" spans="1:16" s="2" customFormat="1" ht="19.5" customHeight="1">
      <c r="A28" s="78"/>
      <c r="B28" s="7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57"/>
      <c r="P28" s="80" t="str">
        <f t="shared" si="0"/>
        <v> </v>
      </c>
    </row>
    <row r="29" spans="1:16" s="2" customFormat="1" ht="19.5" customHeight="1" thickBot="1">
      <c r="A29" s="81"/>
      <c r="B29" s="8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57"/>
      <c r="P29" s="80" t="str">
        <f t="shared" si="0"/>
        <v> </v>
      </c>
    </row>
    <row r="30" spans="1:16" ht="13.5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83"/>
      <c r="P30" s="84" t="s">
        <v>43</v>
      </c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83"/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83"/>
    </row>
    <row r="33" spans="1:14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83"/>
    </row>
    <row r="34" spans="1:14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83"/>
    </row>
    <row r="35" spans="1:1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83"/>
    </row>
    <row r="36" spans="1:1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83"/>
    </row>
    <row r="37" spans="1:1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83"/>
    </row>
    <row r="38" spans="1:1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83"/>
    </row>
    <row r="39" spans="1:1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83"/>
    </row>
    <row r="40" spans="1:1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83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83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83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L17" sqref="L17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Szentes Béla Emlékverseny 2020</v>
      </c>
      <c r="B1" s="91"/>
      <c r="C1" s="91"/>
      <c r="D1" s="92"/>
      <c r="E1" s="92"/>
      <c r="F1" s="254"/>
      <c r="G1" s="254"/>
      <c r="H1" s="288" t="s">
        <v>44</v>
      </c>
      <c r="I1" s="92"/>
      <c r="J1" s="93"/>
      <c r="K1" s="93"/>
      <c r="L1" s="93"/>
      <c r="M1" s="93"/>
      <c r="N1" s="93"/>
      <c r="O1" s="185"/>
      <c r="P1" s="105"/>
    </row>
    <row r="2" spans="1:16" ht="13.5" thickBot="1">
      <c r="A2" s="94">
        <f>Altalanos!$A$8</f>
        <v>0</v>
      </c>
      <c r="B2" s="94" t="s">
        <v>36</v>
      </c>
      <c r="C2" s="296" t="str">
        <f>Altalanos!$B$8</f>
        <v>Fp100+</v>
      </c>
      <c r="D2" s="186"/>
      <c r="E2" s="186"/>
      <c r="F2" s="186"/>
      <c r="G2" s="186"/>
      <c r="H2" s="288" t="s">
        <v>45</v>
      </c>
      <c r="I2" s="99"/>
      <c r="J2" s="99"/>
      <c r="K2" s="85"/>
      <c r="L2" s="85"/>
      <c r="M2" s="85"/>
      <c r="N2" s="85"/>
      <c r="O2" s="187"/>
      <c r="P2" s="106"/>
    </row>
    <row r="3" spans="1:16" s="2" customFormat="1" ht="12.75">
      <c r="A3" s="299" t="s">
        <v>51</v>
      </c>
      <c r="B3" s="300"/>
      <c r="C3" s="301"/>
      <c r="D3" s="302"/>
      <c r="E3" s="303"/>
      <c r="F3" s="23"/>
      <c r="G3" s="23"/>
      <c r="H3" s="111"/>
      <c r="I3" s="23"/>
      <c r="J3" s="30"/>
      <c r="K3" s="30"/>
      <c r="L3" s="30"/>
      <c r="M3" s="188" t="s">
        <v>24</v>
      </c>
      <c r="N3" s="113"/>
      <c r="O3" s="113"/>
      <c r="P3" s="189"/>
    </row>
    <row r="4" spans="1:16" s="2" customFormat="1" ht="12.75">
      <c r="A4" s="55" t="s">
        <v>14</v>
      </c>
      <c r="B4" s="55"/>
      <c r="C4" s="53" t="s">
        <v>11</v>
      </c>
      <c r="D4" s="53"/>
      <c r="E4" s="53"/>
      <c r="F4" s="53"/>
      <c r="G4" s="53"/>
      <c r="H4" s="53" t="s">
        <v>19</v>
      </c>
      <c r="I4" s="55"/>
      <c r="J4" s="56"/>
      <c r="K4" s="56"/>
      <c r="L4" s="56" t="s">
        <v>20</v>
      </c>
      <c r="M4" s="182"/>
      <c r="N4" s="190"/>
      <c r="O4" s="190"/>
      <c r="P4" s="114"/>
    </row>
    <row r="5" spans="1:16" s="2" customFormat="1" ht="13.5" thickBot="1">
      <c r="A5" s="469" t="str">
        <f>Altalanos!$A$10</f>
        <v>2020.07.17-19.</v>
      </c>
      <c r="B5" s="469"/>
      <c r="C5" s="124" t="str">
        <f>Altalanos!$C$10</f>
        <v>Budapest</v>
      </c>
      <c r="D5" s="95"/>
      <c r="E5" s="95"/>
      <c r="F5" s="95"/>
      <c r="G5" s="95"/>
      <c r="H5" s="126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1" customFormat="1" ht="12" customHeight="1">
      <c r="A6" s="192"/>
      <c r="B6" s="470" t="s">
        <v>46</v>
      </c>
      <c r="C6" s="471"/>
      <c r="D6" s="471"/>
      <c r="E6" s="471"/>
      <c r="F6" s="471"/>
      <c r="G6" s="423"/>
      <c r="H6" s="472" t="s">
        <v>47</v>
      </c>
      <c r="I6" s="471"/>
      <c r="J6" s="471"/>
      <c r="K6" s="471"/>
      <c r="L6" s="473"/>
      <c r="M6" s="472" t="s">
        <v>48</v>
      </c>
      <c r="N6" s="471"/>
      <c r="O6" s="471"/>
      <c r="P6" s="473"/>
    </row>
    <row r="7" spans="1:16" ht="47.25" customHeight="1" thickBot="1">
      <c r="A7" s="107" t="s">
        <v>21</v>
      </c>
      <c r="B7" s="108" t="s">
        <v>17</v>
      </c>
      <c r="C7" s="108" t="s">
        <v>18</v>
      </c>
      <c r="D7" s="108" t="s">
        <v>22</v>
      </c>
      <c r="E7" s="108" t="s">
        <v>23</v>
      </c>
      <c r="F7" s="426" t="s">
        <v>95</v>
      </c>
      <c r="G7" s="310" t="s">
        <v>94</v>
      </c>
      <c r="H7" s="107" t="s">
        <v>17</v>
      </c>
      <c r="I7" s="108" t="s">
        <v>18</v>
      </c>
      <c r="J7" s="108" t="s">
        <v>22</v>
      </c>
      <c r="K7" s="108" t="s">
        <v>23</v>
      </c>
      <c r="L7" s="109" t="s">
        <v>96</v>
      </c>
      <c r="M7" s="107" t="s">
        <v>94</v>
      </c>
      <c r="N7" s="183" t="s">
        <v>49</v>
      </c>
      <c r="O7" s="108" t="s">
        <v>50</v>
      </c>
      <c r="P7" s="109" t="s">
        <v>25</v>
      </c>
    </row>
    <row r="8" spans="1:16" s="11" customFormat="1" ht="18.75" customHeight="1">
      <c r="A8" s="427">
        <v>1</v>
      </c>
      <c r="B8" s="314" t="s">
        <v>111</v>
      </c>
      <c r="C8" s="101" t="s">
        <v>112</v>
      </c>
      <c r="D8" s="102"/>
      <c r="E8" s="432" t="s">
        <v>215</v>
      </c>
      <c r="F8" s="438"/>
      <c r="G8" s="439"/>
      <c r="H8" s="440" t="s">
        <v>113</v>
      </c>
      <c r="I8" s="441" t="s">
        <v>114</v>
      </c>
      <c r="J8" s="432"/>
      <c r="K8" s="432" t="s">
        <v>231</v>
      </c>
      <c r="L8" s="103"/>
      <c r="M8" s="102"/>
      <c r="N8" s="103"/>
      <c r="O8" s="309">
        <f aca="true" t="shared" si="0" ref="O8:O26">SUM(F8,L8)</f>
        <v>0</v>
      </c>
      <c r="P8" s="103"/>
    </row>
    <row r="9" spans="1:16" s="11" customFormat="1" ht="18.75" customHeight="1">
      <c r="A9" s="428">
        <v>2</v>
      </c>
      <c r="B9" s="314" t="s">
        <v>115</v>
      </c>
      <c r="C9" s="101" t="s">
        <v>110</v>
      </c>
      <c r="D9" s="102"/>
      <c r="E9" s="432" t="s">
        <v>120</v>
      </c>
      <c r="F9" s="438"/>
      <c r="G9" s="439"/>
      <c r="H9" s="440" t="s">
        <v>116</v>
      </c>
      <c r="I9" s="441" t="s">
        <v>117</v>
      </c>
      <c r="J9" s="432"/>
      <c r="K9" s="432" t="s">
        <v>121</v>
      </c>
      <c r="L9" s="110"/>
      <c r="M9" s="102"/>
      <c r="N9" s="103"/>
      <c r="O9" s="309">
        <f t="shared" si="0"/>
        <v>0</v>
      </c>
      <c r="P9" s="103"/>
    </row>
    <row r="10" spans="1:16" s="11" customFormat="1" ht="18.75" customHeight="1">
      <c r="A10" s="428">
        <v>3</v>
      </c>
      <c r="B10" s="314" t="s">
        <v>118</v>
      </c>
      <c r="C10" s="101" t="s">
        <v>119</v>
      </c>
      <c r="D10" s="102"/>
      <c r="E10" s="432" t="s">
        <v>213</v>
      </c>
      <c r="F10" s="438"/>
      <c r="G10" s="439"/>
      <c r="H10" s="440" t="s">
        <v>122</v>
      </c>
      <c r="I10" s="441" t="s">
        <v>109</v>
      </c>
      <c r="J10" s="432"/>
      <c r="K10" s="432" t="s">
        <v>216</v>
      </c>
      <c r="L10" s="110"/>
      <c r="M10" s="102"/>
      <c r="N10" s="103"/>
      <c r="O10" s="309">
        <f t="shared" si="0"/>
        <v>0</v>
      </c>
      <c r="P10" s="103"/>
    </row>
    <row r="11" spans="1:16" s="11" customFormat="1" ht="18.75" customHeight="1">
      <c r="A11" s="428">
        <v>4</v>
      </c>
      <c r="B11" s="314" t="s">
        <v>123</v>
      </c>
      <c r="C11" s="101" t="s">
        <v>110</v>
      </c>
      <c r="D11" s="102"/>
      <c r="E11" s="432" t="s">
        <v>214</v>
      </c>
      <c r="F11" s="438"/>
      <c r="G11" s="439"/>
      <c r="H11" s="442" t="s">
        <v>124</v>
      </c>
      <c r="I11" s="443" t="s">
        <v>125</v>
      </c>
      <c r="J11" s="432"/>
      <c r="K11" s="432" t="s">
        <v>126</v>
      </c>
      <c r="L11" s="103"/>
      <c r="M11" s="102"/>
      <c r="N11" s="103"/>
      <c r="O11" s="309">
        <f t="shared" si="0"/>
        <v>0</v>
      </c>
      <c r="P11" s="103"/>
    </row>
    <row r="12" spans="1:16" s="11" customFormat="1" ht="18.75" customHeight="1">
      <c r="A12" s="428">
        <v>5</v>
      </c>
      <c r="B12" s="314"/>
      <c r="C12" s="101"/>
      <c r="D12" s="102"/>
      <c r="E12" s="102"/>
      <c r="F12" s="110"/>
      <c r="G12" s="424"/>
      <c r="H12" s="311"/>
      <c r="I12" s="193"/>
      <c r="J12" s="102"/>
      <c r="K12" s="102"/>
      <c r="L12" s="110"/>
      <c r="M12" s="102"/>
      <c r="N12" s="103"/>
      <c r="O12" s="309">
        <f t="shared" si="0"/>
        <v>0</v>
      </c>
      <c r="P12" s="103"/>
    </row>
    <row r="13" spans="1:16" s="11" customFormat="1" ht="18.75" customHeight="1">
      <c r="A13" s="428">
        <v>6</v>
      </c>
      <c r="B13" s="314"/>
      <c r="C13" s="101"/>
      <c r="D13" s="102"/>
      <c r="E13" s="432"/>
      <c r="F13" s="103"/>
      <c r="G13" s="424"/>
      <c r="H13" s="314"/>
      <c r="I13" s="101"/>
      <c r="J13" s="102"/>
      <c r="K13" s="432"/>
      <c r="L13" s="103"/>
      <c r="M13" s="102"/>
      <c r="N13" s="103"/>
      <c r="O13" s="309">
        <f t="shared" si="0"/>
        <v>0</v>
      </c>
      <c r="P13" s="103"/>
    </row>
    <row r="14" spans="1:16" s="11" customFormat="1" ht="18.75" customHeight="1">
      <c r="A14" s="428">
        <v>7</v>
      </c>
      <c r="B14" s="314"/>
      <c r="C14" s="101"/>
      <c r="D14" s="102"/>
      <c r="E14" s="432"/>
      <c r="F14" s="103"/>
      <c r="G14" s="424"/>
      <c r="H14" s="314"/>
      <c r="I14" s="101"/>
      <c r="J14" s="102"/>
      <c r="K14" s="432"/>
      <c r="L14" s="103"/>
      <c r="M14" s="102"/>
      <c r="N14" s="103"/>
      <c r="O14" s="309">
        <f t="shared" si="0"/>
        <v>0</v>
      </c>
      <c r="P14" s="103"/>
    </row>
    <row r="15" spans="1:16" s="11" customFormat="1" ht="18.75" customHeight="1">
      <c r="A15" s="428">
        <v>8</v>
      </c>
      <c r="B15" s="314"/>
      <c r="C15" s="101"/>
      <c r="D15" s="102"/>
      <c r="E15" s="432"/>
      <c r="F15" s="103"/>
      <c r="G15" s="424"/>
      <c r="H15" s="314"/>
      <c r="I15" s="101"/>
      <c r="J15" s="102"/>
      <c r="K15" s="432"/>
      <c r="L15" s="103"/>
      <c r="M15" s="102"/>
      <c r="N15" s="103"/>
      <c r="O15" s="309">
        <f t="shared" si="0"/>
        <v>0</v>
      </c>
      <c r="P15" s="103"/>
    </row>
    <row r="16" spans="1:16" s="11" customFormat="1" ht="18.75" customHeight="1">
      <c r="A16" s="428">
        <v>9</v>
      </c>
      <c r="B16" s="314"/>
      <c r="C16" s="101"/>
      <c r="D16" s="102"/>
      <c r="E16" s="432"/>
      <c r="F16" s="103"/>
      <c r="G16" s="424"/>
      <c r="H16" s="314"/>
      <c r="I16" s="101"/>
      <c r="J16" s="102"/>
      <c r="K16" s="432"/>
      <c r="L16" s="103"/>
      <c r="M16" s="102"/>
      <c r="N16" s="194"/>
      <c r="O16" s="309">
        <f t="shared" si="0"/>
        <v>0</v>
      </c>
      <c r="P16" s="103"/>
    </row>
    <row r="17" spans="1:16" s="11" customFormat="1" ht="18.75" customHeight="1">
      <c r="A17" s="428">
        <v>10</v>
      </c>
      <c r="B17" s="314"/>
      <c r="C17" s="101"/>
      <c r="D17" s="102"/>
      <c r="E17" s="432"/>
      <c r="F17" s="103"/>
      <c r="G17" s="424"/>
      <c r="H17" s="314"/>
      <c r="I17" s="101"/>
      <c r="J17" s="102"/>
      <c r="K17" s="432"/>
      <c r="L17" s="103"/>
      <c r="M17" s="102"/>
      <c r="N17" s="103"/>
      <c r="O17" s="309">
        <f t="shared" si="0"/>
        <v>0</v>
      </c>
      <c r="P17" s="103"/>
    </row>
    <row r="18" spans="1:16" s="11" customFormat="1" ht="18.75" customHeight="1">
      <c r="A18" s="428">
        <v>11</v>
      </c>
      <c r="B18" s="314"/>
      <c r="C18" s="101"/>
      <c r="D18" s="102"/>
      <c r="E18" s="432"/>
      <c r="F18" s="103"/>
      <c r="G18" s="424"/>
      <c r="H18" s="314"/>
      <c r="I18" s="101"/>
      <c r="J18" s="102"/>
      <c r="K18" s="433"/>
      <c r="L18" s="103"/>
      <c r="M18" s="102"/>
      <c r="N18" s="103"/>
      <c r="O18" s="309">
        <f t="shared" si="0"/>
        <v>0</v>
      </c>
      <c r="P18" s="103"/>
    </row>
    <row r="19" spans="1:16" s="11" customFormat="1" ht="18.75" customHeight="1">
      <c r="A19" s="428">
        <v>12</v>
      </c>
      <c r="B19" s="314"/>
      <c r="C19" s="101"/>
      <c r="D19" s="102"/>
      <c r="E19" s="432"/>
      <c r="F19" s="103"/>
      <c r="G19" s="424"/>
      <c r="H19" s="314"/>
      <c r="I19" s="101"/>
      <c r="J19" s="102"/>
      <c r="K19" s="432"/>
      <c r="L19" s="103"/>
      <c r="M19" s="102"/>
      <c r="N19" s="103"/>
      <c r="O19" s="309">
        <f t="shared" si="0"/>
        <v>0</v>
      </c>
      <c r="P19" s="103"/>
    </row>
    <row r="20" spans="1:16" s="11" customFormat="1" ht="18.75" customHeight="1">
      <c r="A20" s="428">
        <v>13</v>
      </c>
      <c r="B20" s="314"/>
      <c r="C20" s="101"/>
      <c r="D20" s="102"/>
      <c r="E20" s="432"/>
      <c r="F20" s="103"/>
      <c r="G20" s="424"/>
      <c r="H20" s="314"/>
      <c r="I20" s="101"/>
      <c r="J20" s="102"/>
      <c r="K20" s="432"/>
      <c r="L20" s="103"/>
      <c r="M20" s="102"/>
      <c r="N20" s="103"/>
      <c r="O20" s="309">
        <f t="shared" si="0"/>
        <v>0</v>
      </c>
      <c r="P20" s="103"/>
    </row>
    <row r="21" spans="1:16" s="11" customFormat="1" ht="18.75" customHeight="1">
      <c r="A21" s="428">
        <v>14</v>
      </c>
      <c r="B21" s="314"/>
      <c r="C21" s="101"/>
      <c r="D21" s="102"/>
      <c r="E21" s="432"/>
      <c r="F21" s="103"/>
      <c r="G21" s="424"/>
      <c r="H21" s="314"/>
      <c r="I21" s="101"/>
      <c r="J21" s="102"/>
      <c r="K21" s="434"/>
      <c r="L21" s="103"/>
      <c r="M21" s="102"/>
      <c r="N21" s="103"/>
      <c r="O21" s="309">
        <f t="shared" si="0"/>
        <v>0</v>
      </c>
      <c r="P21" s="103"/>
    </row>
    <row r="22" spans="1:16" s="11" customFormat="1" ht="18.75" customHeight="1">
      <c r="A22" s="428">
        <v>15</v>
      </c>
      <c r="B22" s="314"/>
      <c r="C22" s="101"/>
      <c r="D22" s="102"/>
      <c r="E22" s="432"/>
      <c r="F22" s="103"/>
      <c r="G22" s="424"/>
      <c r="H22" s="314"/>
      <c r="I22" s="101"/>
      <c r="J22" s="102"/>
      <c r="K22" s="432"/>
      <c r="L22" s="103"/>
      <c r="M22" s="102"/>
      <c r="N22" s="103"/>
      <c r="O22" s="309">
        <f t="shared" si="0"/>
        <v>0</v>
      </c>
      <c r="P22" s="103"/>
    </row>
    <row r="23" spans="1:16" s="11" customFormat="1" ht="18.75" customHeight="1">
      <c r="A23" s="313">
        <v>16</v>
      </c>
      <c r="B23" s="314"/>
      <c r="C23" s="101"/>
      <c r="D23" s="102"/>
      <c r="E23" s="432"/>
      <c r="F23" s="103"/>
      <c r="G23" s="424"/>
      <c r="H23" s="314"/>
      <c r="I23" s="101"/>
      <c r="J23" s="102"/>
      <c r="K23" s="432"/>
      <c r="L23" s="103"/>
      <c r="M23" s="102"/>
      <c r="N23" s="103"/>
      <c r="O23" s="309">
        <f t="shared" si="0"/>
        <v>0</v>
      </c>
      <c r="P23" s="103"/>
    </row>
    <row r="24" spans="1:16" s="35" customFormat="1" ht="18.75" customHeight="1">
      <c r="A24" s="313">
        <v>17</v>
      </c>
      <c r="B24" s="314"/>
      <c r="C24" s="101"/>
      <c r="D24" s="102"/>
      <c r="E24" s="432"/>
      <c r="F24" s="103"/>
      <c r="G24" s="424"/>
      <c r="H24" s="314"/>
      <c r="I24" s="101"/>
      <c r="J24" s="102"/>
      <c r="K24" s="432"/>
      <c r="L24" s="103"/>
      <c r="M24" s="102"/>
      <c r="N24" s="103"/>
      <c r="O24" s="309">
        <f t="shared" si="0"/>
        <v>0</v>
      </c>
      <c r="P24" s="103"/>
    </row>
    <row r="25" spans="1:16" s="35" customFormat="1" ht="18.75" customHeight="1">
      <c r="A25" s="313">
        <v>18</v>
      </c>
      <c r="B25" s="314"/>
      <c r="C25" s="101"/>
      <c r="D25" s="102"/>
      <c r="E25" s="432"/>
      <c r="F25" s="103"/>
      <c r="G25" s="424"/>
      <c r="H25" s="314"/>
      <c r="I25" s="101"/>
      <c r="J25" s="102"/>
      <c r="K25" s="432"/>
      <c r="L25" s="103"/>
      <c r="M25" s="102"/>
      <c r="N25" s="103"/>
      <c r="O25" s="309">
        <f t="shared" si="0"/>
        <v>0</v>
      </c>
      <c r="P25" s="103"/>
    </row>
    <row r="26" spans="1:16" s="35" customFormat="1" ht="18.75" customHeight="1">
      <c r="A26" s="313">
        <v>19</v>
      </c>
      <c r="B26" s="314"/>
      <c r="C26" s="101"/>
      <c r="D26" s="102"/>
      <c r="E26" s="432"/>
      <c r="F26" s="103"/>
      <c r="G26" s="424"/>
      <c r="H26" s="314"/>
      <c r="I26" s="101"/>
      <c r="J26" s="102"/>
      <c r="K26" s="432"/>
      <c r="L26" s="103"/>
      <c r="M26" s="102"/>
      <c r="N26" s="103"/>
      <c r="O26" s="309">
        <f t="shared" si="0"/>
        <v>0</v>
      </c>
      <c r="P26" s="103"/>
    </row>
    <row r="27" spans="1:16" s="35" customFormat="1" ht="18.75" customHeight="1">
      <c r="A27" s="313">
        <v>20</v>
      </c>
      <c r="B27" s="314"/>
      <c r="C27" s="101"/>
      <c r="D27" s="102"/>
      <c r="E27" s="102"/>
      <c r="F27" s="110"/>
      <c r="G27" s="424"/>
      <c r="H27" s="311"/>
      <c r="I27" s="193"/>
      <c r="J27" s="102"/>
      <c r="K27" s="102"/>
      <c r="L27" s="110"/>
      <c r="M27" s="102"/>
      <c r="N27" s="103"/>
      <c r="O27" s="309"/>
      <c r="P27" s="103"/>
    </row>
    <row r="28" spans="1:16" s="35" customFormat="1" ht="18.75" customHeight="1" thickBot="1">
      <c r="A28" s="313">
        <v>21</v>
      </c>
      <c r="B28" s="314"/>
      <c r="C28" s="101"/>
      <c r="D28" s="102"/>
      <c r="E28" s="102"/>
      <c r="F28" s="110"/>
      <c r="G28" s="424"/>
      <c r="H28" s="311"/>
      <c r="I28" s="193"/>
      <c r="J28" s="102"/>
      <c r="K28" s="102"/>
      <c r="L28" s="110"/>
      <c r="M28" s="102"/>
      <c r="N28" s="103"/>
      <c r="O28" s="309"/>
      <c r="P28" s="103"/>
    </row>
    <row r="29" spans="1:16" s="35" customFormat="1" ht="18.75" customHeight="1">
      <c r="A29" s="427">
        <v>22</v>
      </c>
      <c r="B29" s="314"/>
      <c r="C29" s="101"/>
      <c r="D29" s="102"/>
      <c r="E29" s="102"/>
      <c r="F29" s="110"/>
      <c r="G29" s="424"/>
      <c r="H29" s="311"/>
      <c r="I29" s="193"/>
      <c r="J29" s="102"/>
      <c r="K29" s="102"/>
      <c r="L29" s="110"/>
      <c r="M29" s="102"/>
      <c r="N29" s="103"/>
      <c r="O29" s="309"/>
      <c r="P29" s="103"/>
    </row>
    <row r="30" spans="1:16" s="35" customFormat="1" ht="18.75" customHeight="1">
      <c r="A30" s="428">
        <v>23</v>
      </c>
      <c r="B30" s="314"/>
      <c r="C30" s="101"/>
      <c r="D30" s="102"/>
      <c r="E30" s="102"/>
      <c r="F30" s="110"/>
      <c r="G30" s="424"/>
      <c r="H30" s="311"/>
      <c r="I30" s="193"/>
      <c r="J30" s="102"/>
      <c r="K30" s="102"/>
      <c r="L30" s="110"/>
      <c r="M30" s="102"/>
      <c r="N30" s="103"/>
      <c r="O30" s="309"/>
      <c r="P30" s="103"/>
    </row>
    <row r="31" spans="1:16" s="35" customFormat="1" ht="18.75" customHeight="1">
      <c r="A31" s="428">
        <v>24</v>
      </c>
      <c r="B31" s="314"/>
      <c r="C31" s="101"/>
      <c r="D31" s="102"/>
      <c r="E31" s="102"/>
      <c r="F31" s="110"/>
      <c r="G31" s="424"/>
      <c r="H31" s="311"/>
      <c r="I31" s="193"/>
      <c r="J31" s="102"/>
      <c r="K31" s="102"/>
      <c r="L31" s="110"/>
      <c r="M31" s="102"/>
      <c r="N31" s="103"/>
      <c r="O31" s="309"/>
      <c r="P31" s="103"/>
    </row>
    <row r="32" spans="1:16" ht="18.75" customHeight="1" thickBot="1">
      <c r="A32" s="428">
        <v>25</v>
      </c>
      <c r="B32" s="314"/>
      <c r="C32" s="101"/>
      <c r="D32" s="102"/>
      <c r="E32" s="102"/>
      <c r="F32" s="110"/>
      <c r="G32" s="424"/>
      <c r="H32" s="311"/>
      <c r="I32" s="193"/>
      <c r="J32" s="102"/>
      <c r="K32" s="102"/>
      <c r="L32" s="110"/>
      <c r="M32" s="102"/>
      <c r="N32" s="103"/>
      <c r="O32" s="309"/>
      <c r="P32" s="103"/>
    </row>
    <row r="33" spans="1:16" ht="18.75" customHeight="1">
      <c r="A33" s="427">
        <v>26</v>
      </c>
      <c r="B33" s="314"/>
      <c r="C33" s="101"/>
      <c r="D33" s="102"/>
      <c r="E33" s="102"/>
      <c r="F33" s="110"/>
      <c r="G33" s="424"/>
      <c r="H33" s="311"/>
      <c r="I33" s="193"/>
      <c r="J33" s="102"/>
      <c r="K33" s="102"/>
      <c r="L33" s="110"/>
      <c r="M33" s="102"/>
      <c r="N33" s="103"/>
      <c r="O33" s="309"/>
      <c r="P33" s="103"/>
    </row>
    <row r="34" spans="1:16" ht="18.75" customHeight="1">
      <c r="A34" s="428">
        <v>27</v>
      </c>
      <c r="B34" s="314"/>
      <c r="C34" s="101"/>
      <c r="D34" s="102"/>
      <c r="E34" s="102"/>
      <c r="F34" s="110"/>
      <c r="G34" s="424"/>
      <c r="H34" s="311"/>
      <c r="I34" s="193"/>
      <c r="J34" s="102"/>
      <c r="K34" s="102"/>
      <c r="L34" s="110"/>
      <c r="M34" s="102"/>
      <c r="N34" s="103"/>
      <c r="O34" s="309"/>
      <c r="P34" s="103"/>
    </row>
    <row r="35" spans="1:16" ht="18.75" customHeight="1">
      <c r="A35" s="428">
        <v>28</v>
      </c>
      <c r="B35" s="314"/>
      <c r="C35" s="101"/>
      <c r="D35" s="102"/>
      <c r="E35" s="102"/>
      <c r="F35" s="110"/>
      <c r="G35" s="424"/>
      <c r="H35" s="311"/>
      <c r="I35" s="193"/>
      <c r="J35" s="102"/>
      <c r="K35" s="102"/>
      <c r="L35" s="110"/>
      <c r="M35" s="102"/>
      <c r="N35" s="103"/>
      <c r="O35" s="309"/>
      <c r="P35" s="103"/>
    </row>
    <row r="36" spans="1:16" ht="18.75" customHeight="1">
      <c r="A36" s="428">
        <v>29</v>
      </c>
      <c r="B36" s="314"/>
      <c r="C36" s="101"/>
      <c r="D36" s="102"/>
      <c r="E36" s="102"/>
      <c r="F36" s="110"/>
      <c r="G36" s="424"/>
      <c r="H36" s="311"/>
      <c r="I36" s="193"/>
      <c r="J36" s="102"/>
      <c r="K36" s="102"/>
      <c r="L36" s="110"/>
      <c r="M36" s="102"/>
      <c r="N36" s="103"/>
      <c r="O36" s="309"/>
      <c r="P36" s="103"/>
    </row>
    <row r="37" spans="1:16" ht="18.75" customHeight="1">
      <c r="A37" s="428">
        <v>30</v>
      </c>
      <c r="B37" s="314"/>
      <c r="C37" s="101"/>
      <c r="D37" s="102"/>
      <c r="E37" s="102"/>
      <c r="F37" s="110"/>
      <c r="G37" s="424"/>
      <c r="H37" s="311"/>
      <c r="I37" s="193"/>
      <c r="J37" s="102"/>
      <c r="K37" s="102"/>
      <c r="L37" s="110"/>
      <c r="M37" s="102"/>
      <c r="N37" s="103"/>
      <c r="O37" s="309"/>
      <c r="P37" s="103"/>
    </row>
    <row r="38" spans="1:16" ht="18.75" customHeight="1">
      <c r="A38" s="428">
        <v>31</v>
      </c>
      <c r="B38" s="314"/>
      <c r="C38" s="101"/>
      <c r="D38" s="102"/>
      <c r="E38" s="102"/>
      <c r="F38" s="110"/>
      <c r="G38" s="424"/>
      <c r="H38" s="311"/>
      <c r="I38" s="193"/>
      <c r="J38" s="102"/>
      <c r="K38" s="102"/>
      <c r="L38" s="110"/>
      <c r="M38" s="102"/>
      <c r="N38" s="103"/>
      <c r="O38" s="309"/>
      <c r="P38" s="103"/>
    </row>
    <row r="39" spans="1:16" ht="18.75" customHeight="1">
      <c r="A39" s="428">
        <v>32</v>
      </c>
      <c r="B39" s="314"/>
      <c r="C39" s="101"/>
      <c r="D39" s="102"/>
      <c r="E39" s="102"/>
      <c r="F39" s="110"/>
      <c r="G39" s="424"/>
      <c r="H39" s="311"/>
      <c r="I39" s="193"/>
      <c r="J39" s="102"/>
      <c r="K39" s="102"/>
      <c r="L39" s="110"/>
      <c r="M39" s="102"/>
      <c r="N39" s="103"/>
      <c r="O39" s="309"/>
      <c r="P39" s="103"/>
    </row>
    <row r="40" spans="1:16" ht="18.75" customHeight="1">
      <c r="A40" s="313"/>
      <c r="B40" s="314"/>
      <c r="C40" s="101"/>
      <c r="D40" s="102"/>
      <c r="E40" s="102"/>
      <c r="F40" s="110"/>
      <c r="G40" s="424"/>
      <c r="H40" s="311"/>
      <c r="I40" s="193"/>
      <c r="J40" s="102"/>
      <c r="K40" s="102"/>
      <c r="L40" s="110"/>
      <c r="M40" s="102"/>
      <c r="N40" s="103"/>
      <c r="O40" s="309"/>
      <c r="P40" s="103"/>
    </row>
    <row r="41" spans="1:16" ht="18.75" customHeight="1">
      <c r="A41" s="313"/>
      <c r="B41" s="314"/>
      <c r="C41" s="101"/>
      <c r="D41" s="102"/>
      <c r="E41" s="102"/>
      <c r="F41" s="110"/>
      <c r="G41" s="424"/>
      <c r="H41" s="311"/>
      <c r="I41" s="193"/>
      <c r="J41" s="102"/>
      <c r="K41" s="102"/>
      <c r="L41" s="110"/>
      <c r="M41" s="102"/>
      <c r="N41" s="103"/>
      <c r="O41" s="309"/>
      <c r="P41" s="103"/>
    </row>
    <row r="42" spans="1:16" ht="18.75" customHeight="1">
      <c r="A42" s="313"/>
      <c r="B42" s="314"/>
      <c r="C42" s="101"/>
      <c r="D42" s="102"/>
      <c r="E42" s="102"/>
      <c r="F42" s="110"/>
      <c r="G42" s="424"/>
      <c r="H42" s="311"/>
      <c r="I42" s="193"/>
      <c r="J42" s="102"/>
      <c r="K42" s="102"/>
      <c r="L42" s="110"/>
      <c r="M42" s="102"/>
      <c r="N42" s="103"/>
      <c r="O42" s="309"/>
      <c r="P42" s="103"/>
    </row>
    <row r="43" spans="1:16" ht="18.75" customHeight="1">
      <c r="A43" s="313"/>
      <c r="B43" s="314"/>
      <c r="C43" s="101"/>
      <c r="D43" s="102"/>
      <c r="E43" s="102"/>
      <c r="F43" s="110"/>
      <c r="G43" s="424"/>
      <c r="H43" s="311"/>
      <c r="I43" s="193"/>
      <c r="J43" s="102"/>
      <c r="K43" s="102"/>
      <c r="L43" s="110"/>
      <c r="M43" s="102"/>
      <c r="N43" s="103"/>
      <c r="O43" s="309"/>
      <c r="P43" s="103"/>
    </row>
    <row r="44" spans="1:16" ht="18.75" customHeight="1">
      <c r="A44" s="313"/>
      <c r="B44" s="314"/>
      <c r="C44" s="101"/>
      <c r="D44" s="102"/>
      <c r="E44" s="102"/>
      <c r="F44" s="110"/>
      <c r="G44" s="424"/>
      <c r="H44" s="311"/>
      <c r="I44" s="193"/>
      <c r="J44" s="102"/>
      <c r="K44" s="102"/>
      <c r="L44" s="110"/>
      <c r="M44" s="102"/>
      <c r="N44" s="103"/>
      <c r="O44" s="309"/>
      <c r="P44" s="103"/>
    </row>
    <row r="45" spans="1:16" ht="18.75" customHeight="1">
      <c r="A45" s="313"/>
      <c r="B45" s="314"/>
      <c r="C45" s="101"/>
      <c r="D45" s="102"/>
      <c r="E45" s="102"/>
      <c r="F45" s="110"/>
      <c r="G45" s="424"/>
      <c r="H45" s="311"/>
      <c r="I45" s="193"/>
      <c r="J45" s="102"/>
      <c r="K45" s="102"/>
      <c r="L45" s="110"/>
      <c r="M45" s="102"/>
      <c r="N45" s="103"/>
      <c r="O45" s="309"/>
      <c r="P45" s="103"/>
    </row>
    <row r="46" spans="1:16" ht="18.75" customHeight="1">
      <c r="A46" s="313"/>
      <c r="B46" s="314"/>
      <c r="C46" s="101"/>
      <c r="D46" s="102"/>
      <c r="E46" s="102"/>
      <c r="F46" s="110"/>
      <c r="G46" s="424"/>
      <c r="H46" s="311"/>
      <c r="I46" s="193"/>
      <c r="J46" s="102"/>
      <c r="K46" s="102"/>
      <c r="L46" s="110"/>
      <c r="M46" s="102"/>
      <c r="N46" s="103"/>
      <c r="O46" s="309"/>
      <c r="P46" s="103"/>
    </row>
    <row r="47" spans="1:16" ht="18.75" customHeight="1">
      <c r="A47" s="313"/>
      <c r="B47" s="314"/>
      <c r="C47" s="101"/>
      <c r="D47" s="102"/>
      <c r="E47" s="102"/>
      <c r="F47" s="110"/>
      <c r="G47" s="424"/>
      <c r="H47" s="311"/>
      <c r="I47" s="193"/>
      <c r="J47" s="102"/>
      <c r="K47" s="102"/>
      <c r="L47" s="110"/>
      <c r="M47" s="102"/>
      <c r="N47" s="103"/>
      <c r="O47" s="309"/>
      <c r="P47" s="103"/>
    </row>
    <row r="48" spans="1:16" ht="18.75" customHeight="1">
      <c r="A48" s="313"/>
      <c r="B48" s="314"/>
      <c r="C48" s="101"/>
      <c r="D48" s="102"/>
      <c r="E48" s="102"/>
      <c r="F48" s="110"/>
      <c r="G48" s="424"/>
      <c r="H48" s="311"/>
      <c r="I48" s="193"/>
      <c r="J48" s="102"/>
      <c r="K48" s="102"/>
      <c r="L48" s="110"/>
      <c r="M48" s="102"/>
      <c r="N48" s="103"/>
      <c r="O48" s="309"/>
      <c r="P48" s="103"/>
    </row>
    <row r="49" spans="1:16" ht="18.75" customHeight="1">
      <c r="A49" s="313"/>
      <c r="B49" s="314"/>
      <c r="C49" s="101"/>
      <c r="D49" s="102"/>
      <c r="E49" s="102"/>
      <c r="F49" s="110"/>
      <c r="G49" s="424"/>
      <c r="H49" s="311"/>
      <c r="I49" s="193"/>
      <c r="J49" s="102"/>
      <c r="K49" s="102"/>
      <c r="L49" s="110"/>
      <c r="M49" s="102"/>
      <c r="N49" s="103"/>
      <c r="O49" s="309"/>
      <c r="P49" s="103"/>
    </row>
    <row r="50" spans="1:16" ht="18.75" customHeight="1">
      <c r="A50" s="313"/>
      <c r="B50" s="314"/>
      <c r="C50" s="101"/>
      <c r="D50" s="102"/>
      <c r="E50" s="102"/>
      <c r="F50" s="110"/>
      <c r="G50" s="424"/>
      <c r="H50" s="311"/>
      <c r="I50" s="193"/>
      <c r="J50" s="102"/>
      <c r="K50" s="102"/>
      <c r="L50" s="110"/>
      <c r="M50" s="102"/>
      <c r="N50" s="103"/>
      <c r="O50" s="309"/>
      <c r="P50" s="103"/>
    </row>
    <row r="51" spans="1:16" ht="18.75" customHeight="1">
      <c r="A51" s="313"/>
      <c r="B51" s="314"/>
      <c r="C51" s="101"/>
      <c r="D51" s="102"/>
      <c r="E51" s="102"/>
      <c r="F51" s="110"/>
      <c r="G51" s="424"/>
      <c r="H51" s="311"/>
      <c r="I51" s="193"/>
      <c r="J51" s="102"/>
      <c r="K51" s="102"/>
      <c r="L51" s="110"/>
      <c r="M51" s="102"/>
      <c r="N51" s="103"/>
      <c r="O51" s="309"/>
      <c r="P51" s="103"/>
    </row>
    <row r="52" spans="1:16" ht="18.75" customHeight="1">
      <c r="A52" s="313"/>
      <c r="B52" s="314"/>
      <c r="C52" s="101"/>
      <c r="D52" s="102"/>
      <c r="E52" s="102"/>
      <c r="F52" s="110"/>
      <c r="G52" s="424"/>
      <c r="H52" s="311"/>
      <c r="I52" s="193"/>
      <c r="J52" s="102"/>
      <c r="K52" s="102"/>
      <c r="L52" s="110"/>
      <c r="M52" s="102"/>
      <c r="N52" s="103"/>
      <c r="O52" s="309"/>
      <c r="P52" s="103"/>
    </row>
    <row r="53" spans="1:16" ht="18.75" customHeight="1">
      <c r="A53" s="313"/>
      <c r="B53" s="314"/>
      <c r="C53" s="101"/>
      <c r="D53" s="102"/>
      <c r="E53" s="102"/>
      <c r="F53" s="110"/>
      <c r="G53" s="424"/>
      <c r="H53" s="311"/>
      <c r="I53" s="193"/>
      <c r="J53" s="102"/>
      <c r="K53" s="102"/>
      <c r="L53" s="110"/>
      <c r="M53" s="102"/>
      <c r="N53" s="103"/>
      <c r="O53" s="309"/>
      <c r="P53" s="103"/>
    </row>
    <row r="54" spans="1:16" ht="18.75" customHeight="1">
      <c r="A54" s="313"/>
      <c r="B54" s="314"/>
      <c r="C54" s="101"/>
      <c r="D54" s="102"/>
      <c r="E54" s="102"/>
      <c r="F54" s="110"/>
      <c r="G54" s="424"/>
      <c r="H54" s="311"/>
      <c r="I54" s="193"/>
      <c r="J54" s="102"/>
      <c r="K54" s="102"/>
      <c r="L54" s="110"/>
      <c r="M54" s="102"/>
      <c r="N54" s="103"/>
      <c r="O54" s="309"/>
      <c r="P54" s="103"/>
    </row>
    <row r="55" spans="1:16" ht="18.75" customHeight="1">
      <c r="A55" s="313"/>
      <c r="B55" s="314"/>
      <c r="C55" s="101"/>
      <c r="D55" s="102"/>
      <c r="E55" s="102"/>
      <c r="F55" s="110"/>
      <c r="G55" s="424"/>
      <c r="H55" s="311"/>
      <c r="I55" s="193"/>
      <c r="J55" s="102"/>
      <c r="K55" s="102"/>
      <c r="L55" s="103"/>
      <c r="M55" s="102"/>
      <c r="N55" s="103"/>
      <c r="O55" s="309"/>
      <c r="P55" s="103"/>
    </row>
    <row r="56" spans="1:16" ht="18.75" customHeight="1">
      <c r="A56" s="313"/>
      <c r="B56" s="314"/>
      <c r="C56" s="101"/>
      <c r="D56" s="102"/>
      <c r="E56" s="432"/>
      <c r="F56" s="103"/>
      <c r="G56" s="424"/>
      <c r="H56" s="314"/>
      <c r="I56" s="101"/>
      <c r="J56" s="102"/>
      <c r="K56" s="432"/>
      <c r="L56" s="103"/>
      <c r="M56" s="102"/>
      <c r="N56" s="103"/>
      <c r="O56" s="309"/>
      <c r="P56" s="103"/>
    </row>
    <row r="57" spans="1:16" ht="18.75" customHeight="1">
      <c r="A57" s="313"/>
      <c r="B57" s="314"/>
      <c r="C57" s="101"/>
      <c r="D57" s="102"/>
      <c r="E57" s="102"/>
      <c r="F57" s="110"/>
      <c r="G57" s="424"/>
      <c r="H57" s="311"/>
      <c r="I57" s="193"/>
      <c r="J57" s="102"/>
      <c r="K57" s="102"/>
      <c r="L57" s="110"/>
      <c r="M57" s="102"/>
      <c r="N57" s="103"/>
      <c r="O57" s="309"/>
      <c r="P57" s="103"/>
    </row>
    <row r="58" spans="1:16" ht="18.75" customHeight="1">
      <c r="A58" s="313"/>
      <c r="B58" s="314"/>
      <c r="C58" s="101"/>
      <c r="D58" s="102"/>
      <c r="E58" s="432"/>
      <c r="F58" s="103"/>
      <c r="G58" s="424"/>
      <c r="H58" s="314"/>
      <c r="I58" s="101"/>
      <c r="J58" s="102"/>
      <c r="K58" s="432"/>
      <c r="L58" s="103"/>
      <c r="M58" s="102"/>
      <c r="N58" s="103"/>
      <c r="O58" s="309"/>
      <c r="P58" s="103"/>
    </row>
    <row r="59" spans="1:16" ht="18.75" customHeight="1">
      <c r="A59" s="313"/>
      <c r="B59" s="314"/>
      <c r="C59" s="101"/>
      <c r="D59" s="102"/>
      <c r="E59" s="432"/>
      <c r="F59" s="103"/>
      <c r="G59" s="424"/>
      <c r="H59" s="314"/>
      <c r="I59" s="101"/>
      <c r="J59" s="102"/>
      <c r="K59" s="432"/>
      <c r="L59" s="103"/>
      <c r="M59" s="102"/>
      <c r="N59" s="103"/>
      <c r="O59" s="309"/>
      <c r="P59" s="103"/>
    </row>
    <row r="60" spans="1:16" ht="18.75" customHeight="1">
      <c r="A60" s="313"/>
      <c r="B60" s="314"/>
      <c r="C60" s="101"/>
      <c r="D60" s="102"/>
      <c r="E60" s="432"/>
      <c r="F60" s="103"/>
      <c r="G60" s="424"/>
      <c r="H60" s="314"/>
      <c r="I60" s="101"/>
      <c r="J60" s="102"/>
      <c r="K60" s="432"/>
      <c r="L60" s="103"/>
      <c r="M60" s="102"/>
      <c r="N60" s="103"/>
      <c r="O60" s="309"/>
      <c r="P60" s="103"/>
    </row>
    <row r="61" spans="1:16" ht="18.75" customHeight="1">
      <c r="A61" s="313"/>
      <c r="B61" s="314"/>
      <c r="C61" s="101"/>
      <c r="D61" s="102"/>
      <c r="E61" s="432"/>
      <c r="F61" s="103"/>
      <c r="G61" s="424"/>
      <c r="H61" s="314"/>
      <c r="I61" s="101"/>
      <c r="J61" s="102"/>
      <c r="K61" s="432"/>
      <c r="L61" s="103"/>
      <c r="M61" s="102"/>
      <c r="N61" s="194"/>
      <c r="O61" s="309"/>
      <c r="P61" s="103"/>
    </row>
    <row r="62" spans="1:16" ht="18.75" customHeight="1">
      <c r="A62" s="313"/>
      <c r="B62" s="314"/>
      <c r="C62" s="101"/>
      <c r="D62" s="102"/>
      <c r="E62" s="432"/>
      <c r="F62" s="103"/>
      <c r="G62" s="424"/>
      <c r="H62" s="314"/>
      <c r="I62" s="101"/>
      <c r="J62" s="102"/>
      <c r="K62" s="432"/>
      <c r="L62" s="103"/>
      <c r="M62" s="102"/>
      <c r="N62" s="103"/>
      <c r="O62" s="309"/>
      <c r="P62" s="103"/>
    </row>
    <row r="63" spans="1:16" ht="18.75" customHeight="1">
      <c r="A63" s="313"/>
      <c r="B63" s="314"/>
      <c r="C63" s="101"/>
      <c r="D63" s="102"/>
      <c r="E63" s="432"/>
      <c r="F63" s="103"/>
      <c r="G63" s="424"/>
      <c r="H63" s="314"/>
      <c r="I63" s="101"/>
      <c r="J63" s="102"/>
      <c r="K63" s="433"/>
      <c r="L63" s="103"/>
      <c r="M63" s="102"/>
      <c r="N63" s="103"/>
      <c r="O63" s="309"/>
      <c r="P63" s="103"/>
    </row>
    <row r="64" spans="1:16" ht="18.75" customHeight="1">
      <c r="A64" s="313"/>
      <c r="B64" s="314"/>
      <c r="C64" s="101"/>
      <c r="D64" s="102"/>
      <c r="E64" s="432"/>
      <c r="F64" s="103"/>
      <c r="G64" s="424"/>
      <c r="H64" s="314"/>
      <c r="I64" s="101"/>
      <c r="J64" s="102"/>
      <c r="K64" s="432"/>
      <c r="L64" s="103"/>
      <c r="M64" s="102"/>
      <c r="N64" s="103"/>
      <c r="O64" s="309"/>
      <c r="P64" s="103"/>
    </row>
    <row r="65" spans="1:16" ht="18.75" customHeight="1">
      <c r="A65" s="313"/>
      <c r="B65" s="314"/>
      <c r="C65" s="101"/>
      <c r="D65" s="102"/>
      <c r="E65" s="432"/>
      <c r="F65" s="103"/>
      <c r="G65" s="424"/>
      <c r="H65" s="314"/>
      <c r="I65" s="101"/>
      <c r="J65" s="102"/>
      <c r="K65" s="432"/>
      <c r="L65" s="103"/>
      <c r="M65" s="102"/>
      <c r="N65" s="103"/>
      <c r="O65" s="309"/>
      <c r="P65" s="103"/>
    </row>
    <row r="66" spans="1:16" ht="18.75" customHeight="1">
      <c r="A66" s="313"/>
      <c r="B66" s="314"/>
      <c r="C66" s="101"/>
      <c r="D66" s="102"/>
      <c r="E66" s="432"/>
      <c r="F66" s="103"/>
      <c r="G66" s="424"/>
      <c r="H66" s="314"/>
      <c r="I66" s="101"/>
      <c r="J66" s="102"/>
      <c r="K66" s="434"/>
      <c r="L66" s="103"/>
      <c r="M66" s="102"/>
      <c r="N66" s="103"/>
      <c r="O66" s="309"/>
      <c r="P66" s="103"/>
    </row>
    <row r="67" spans="1:16" ht="18.75" customHeight="1">
      <c r="A67" s="313"/>
      <c r="B67" s="314"/>
      <c r="C67" s="101"/>
      <c r="D67" s="102"/>
      <c r="E67" s="432"/>
      <c r="F67" s="103"/>
      <c r="G67" s="424"/>
      <c r="H67" s="314"/>
      <c r="I67" s="101"/>
      <c r="J67" s="102"/>
      <c r="K67" s="432"/>
      <c r="L67" s="103"/>
      <c r="M67" s="102"/>
      <c r="N67" s="103"/>
      <c r="O67" s="309"/>
      <c r="P67" s="103"/>
    </row>
    <row r="68" spans="1:16" ht="19.5" customHeight="1">
      <c r="A68" s="313"/>
      <c r="B68" s="314"/>
      <c r="C68" s="101"/>
      <c r="D68" s="102"/>
      <c r="E68" s="432"/>
      <c r="F68" s="103"/>
      <c r="G68" s="424"/>
      <c r="H68" s="314"/>
      <c r="I68" s="101"/>
      <c r="J68" s="102"/>
      <c r="K68" s="432"/>
      <c r="L68" s="103"/>
      <c r="M68" s="102"/>
      <c r="N68" s="103"/>
      <c r="O68" s="309"/>
      <c r="P68" s="103"/>
    </row>
    <row r="69" spans="1:16" ht="19.5" customHeight="1">
      <c r="A69" s="313"/>
      <c r="B69" s="314"/>
      <c r="C69" s="101"/>
      <c r="D69" s="102"/>
      <c r="E69" s="432"/>
      <c r="F69" s="103"/>
      <c r="G69" s="424"/>
      <c r="H69" s="314"/>
      <c r="I69" s="101"/>
      <c r="J69" s="102"/>
      <c r="K69" s="432"/>
      <c r="L69" s="103"/>
      <c r="M69" s="102"/>
      <c r="N69" s="103"/>
      <c r="O69" s="309"/>
      <c r="P69" s="103"/>
    </row>
    <row r="70" spans="1:16" ht="19.5" customHeight="1">
      <c r="A70" s="313"/>
      <c r="B70" s="314"/>
      <c r="C70" s="101"/>
      <c r="D70" s="102"/>
      <c r="E70" s="432"/>
      <c r="F70" s="103"/>
      <c r="G70" s="424"/>
      <c r="H70" s="314"/>
      <c r="I70" s="101"/>
      <c r="J70" s="102"/>
      <c r="K70" s="432"/>
      <c r="L70" s="103"/>
      <c r="M70" s="102"/>
      <c r="N70" s="103"/>
      <c r="O70" s="309"/>
      <c r="P70" s="103"/>
    </row>
    <row r="71" spans="1:16" ht="19.5" customHeight="1">
      <c r="A71" s="313"/>
      <c r="B71" s="314"/>
      <c r="C71" s="101"/>
      <c r="D71" s="102"/>
      <c r="E71" s="432"/>
      <c r="F71" s="103"/>
      <c r="G71" s="424"/>
      <c r="H71" s="314"/>
      <c r="I71" s="101"/>
      <c r="J71" s="102"/>
      <c r="K71" s="432"/>
      <c r="L71" s="103"/>
      <c r="M71" s="102"/>
      <c r="N71" s="103"/>
      <c r="O71" s="309"/>
      <c r="P71" s="103"/>
    </row>
    <row r="72" spans="1:16" ht="19.5" customHeight="1">
      <c r="A72" s="313"/>
      <c r="B72" s="314"/>
      <c r="C72" s="101"/>
      <c r="D72" s="102"/>
      <c r="E72" s="102"/>
      <c r="F72" s="110"/>
      <c r="G72" s="424"/>
      <c r="H72" s="311"/>
      <c r="I72" s="193"/>
      <c r="J72" s="102"/>
      <c r="K72" s="102"/>
      <c r="L72" s="103"/>
      <c r="M72" s="102"/>
      <c r="N72" s="103"/>
      <c r="O72" s="309"/>
      <c r="P72" s="103"/>
    </row>
    <row r="73" spans="1:16" ht="19.5" customHeight="1">
      <c r="A73" s="313"/>
      <c r="B73" s="314"/>
      <c r="C73" s="101"/>
      <c r="D73" s="102"/>
      <c r="E73" s="432"/>
      <c r="F73" s="103"/>
      <c r="G73" s="424"/>
      <c r="H73" s="314"/>
      <c r="I73" s="101"/>
      <c r="J73" s="102"/>
      <c r="K73" s="432"/>
      <c r="L73" s="103"/>
      <c r="M73" s="102"/>
      <c r="N73" s="103"/>
      <c r="O73" s="309"/>
      <c r="P73" s="103"/>
    </row>
    <row r="74" spans="1:16" ht="19.5" customHeight="1">
      <c r="A74" s="313"/>
      <c r="B74" s="314"/>
      <c r="C74" s="101"/>
      <c r="D74" s="102"/>
      <c r="E74" s="432"/>
      <c r="F74" s="103"/>
      <c r="G74" s="424"/>
      <c r="H74" s="314"/>
      <c r="I74" s="101"/>
      <c r="J74" s="102"/>
      <c r="K74" s="432"/>
      <c r="L74" s="103"/>
      <c r="M74" s="102"/>
      <c r="N74" s="103"/>
      <c r="O74" s="309"/>
      <c r="P74" s="103"/>
    </row>
    <row r="75" spans="1:16" ht="19.5" customHeight="1">
      <c r="A75" s="313"/>
      <c r="B75" s="314"/>
      <c r="C75" s="101"/>
      <c r="D75" s="102"/>
      <c r="E75" s="432"/>
      <c r="F75" s="103"/>
      <c r="G75" s="424"/>
      <c r="H75" s="314"/>
      <c r="I75" s="101"/>
      <c r="J75" s="102"/>
      <c r="K75" s="432"/>
      <c r="L75" s="103"/>
      <c r="M75" s="102"/>
      <c r="N75" s="103"/>
      <c r="O75" s="309"/>
      <c r="P75" s="103"/>
    </row>
    <row r="76" spans="1:16" ht="19.5" customHeight="1">
      <c r="A76" s="313"/>
      <c r="B76" s="314"/>
      <c r="C76" s="101"/>
      <c r="D76" s="102"/>
      <c r="E76" s="432"/>
      <c r="F76" s="103"/>
      <c r="G76" s="424"/>
      <c r="H76" s="314"/>
      <c r="I76" s="101"/>
      <c r="J76" s="102"/>
      <c r="K76" s="432"/>
      <c r="L76" s="103"/>
      <c r="M76" s="102"/>
      <c r="N76" s="103"/>
      <c r="O76" s="309"/>
      <c r="P76" s="103"/>
    </row>
    <row r="77" spans="1:16" ht="19.5" customHeight="1">
      <c r="A77" s="313"/>
      <c r="B77" s="314"/>
      <c r="C77" s="101"/>
      <c r="D77" s="102"/>
      <c r="E77" s="432"/>
      <c r="F77" s="103"/>
      <c r="G77" s="424"/>
      <c r="H77" s="314"/>
      <c r="I77" s="101"/>
      <c r="J77" s="102"/>
      <c r="K77" s="432"/>
      <c r="L77" s="103"/>
      <c r="M77" s="102"/>
      <c r="N77" s="194"/>
      <c r="O77" s="309"/>
      <c r="P77" s="103"/>
    </row>
    <row r="78" spans="1:16" ht="19.5" customHeight="1">
      <c r="A78" s="313"/>
      <c r="B78" s="314"/>
      <c r="C78" s="101"/>
      <c r="D78" s="102"/>
      <c r="E78" s="432"/>
      <c r="F78" s="103"/>
      <c r="G78" s="424"/>
      <c r="H78" s="314"/>
      <c r="I78" s="101"/>
      <c r="J78" s="102"/>
      <c r="K78" s="432"/>
      <c r="L78" s="103"/>
      <c r="M78" s="102"/>
      <c r="N78" s="103"/>
      <c r="O78" s="309"/>
      <c r="P78" s="103"/>
    </row>
    <row r="79" spans="1:16" ht="19.5" customHeight="1">
      <c r="A79" s="313"/>
      <c r="B79" s="314"/>
      <c r="C79" s="101"/>
      <c r="D79" s="102"/>
      <c r="E79" s="432"/>
      <c r="F79" s="103"/>
      <c r="G79" s="424"/>
      <c r="H79" s="314"/>
      <c r="I79" s="101"/>
      <c r="J79" s="102"/>
      <c r="K79" s="433"/>
      <c r="L79" s="103"/>
      <c r="M79" s="102"/>
      <c r="N79" s="103"/>
      <c r="O79" s="309"/>
      <c r="P79" s="103"/>
    </row>
    <row r="80" spans="1:16" ht="19.5" customHeight="1">
      <c r="A80" s="313"/>
      <c r="B80" s="314"/>
      <c r="C80" s="101"/>
      <c r="D80" s="102"/>
      <c r="E80" s="432"/>
      <c r="F80" s="103"/>
      <c r="G80" s="424"/>
      <c r="H80" s="314"/>
      <c r="I80" s="101"/>
      <c r="J80" s="102"/>
      <c r="K80" s="432"/>
      <c r="L80" s="103"/>
      <c r="M80" s="102"/>
      <c r="N80" s="103"/>
      <c r="O80" s="309"/>
      <c r="P80" s="103"/>
    </row>
    <row r="81" spans="1:16" ht="19.5" customHeight="1">
      <c r="A81" s="313"/>
      <c r="B81" s="314"/>
      <c r="C81" s="101"/>
      <c r="D81" s="102"/>
      <c r="E81" s="432"/>
      <c r="F81" s="103"/>
      <c r="G81" s="424"/>
      <c r="H81" s="314"/>
      <c r="I81" s="101"/>
      <c r="J81" s="102"/>
      <c r="K81" s="432"/>
      <c r="L81" s="103"/>
      <c r="M81" s="102"/>
      <c r="N81" s="103"/>
      <c r="O81" s="309"/>
      <c r="P81" s="103"/>
    </row>
    <row r="82" spans="1:16" ht="19.5" customHeight="1">
      <c r="A82" s="313"/>
      <c r="B82" s="314"/>
      <c r="C82" s="101"/>
      <c r="D82" s="102"/>
      <c r="E82" s="432"/>
      <c r="F82" s="103"/>
      <c r="G82" s="424"/>
      <c r="H82" s="314"/>
      <c r="I82" s="101"/>
      <c r="J82" s="102"/>
      <c r="K82" s="434"/>
      <c r="L82" s="103"/>
      <c r="M82" s="102"/>
      <c r="N82" s="103"/>
      <c r="O82" s="309"/>
      <c r="P82" s="103"/>
    </row>
    <row r="83" spans="1:16" ht="19.5" customHeight="1">
      <c r="A83" s="313"/>
      <c r="B83" s="314"/>
      <c r="C83" s="101"/>
      <c r="D83" s="102"/>
      <c r="E83" s="432"/>
      <c r="F83" s="103"/>
      <c r="G83" s="424"/>
      <c r="H83" s="314"/>
      <c r="I83" s="101"/>
      <c r="J83" s="102"/>
      <c r="K83" s="432"/>
      <c r="L83" s="103"/>
      <c r="M83" s="102"/>
      <c r="N83" s="103"/>
      <c r="O83" s="309"/>
      <c r="P83" s="103"/>
    </row>
    <row r="84" spans="1:16" ht="19.5" customHeight="1">
      <c r="A84" s="313"/>
      <c r="B84" s="314"/>
      <c r="C84" s="101"/>
      <c r="D84" s="102"/>
      <c r="E84" s="432"/>
      <c r="F84" s="103"/>
      <c r="G84" s="424"/>
      <c r="H84" s="314"/>
      <c r="I84" s="101"/>
      <c r="J84" s="102"/>
      <c r="K84" s="432"/>
      <c r="L84" s="103"/>
      <c r="M84" s="102"/>
      <c r="N84" s="103"/>
      <c r="O84" s="309"/>
      <c r="P84" s="103"/>
    </row>
    <row r="85" spans="1:16" ht="19.5" customHeight="1">
      <c r="A85" s="313"/>
      <c r="B85" s="314"/>
      <c r="C85" s="101"/>
      <c r="D85" s="102"/>
      <c r="E85" s="432"/>
      <c r="F85" s="103"/>
      <c r="G85" s="424"/>
      <c r="H85" s="314"/>
      <c r="I85" s="101"/>
      <c r="J85" s="102"/>
      <c r="K85" s="432"/>
      <c r="L85" s="103"/>
      <c r="M85" s="102"/>
      <c r="N85" s="103"/>
      <c r="O85" s="309"/>
      <c r="P85" s="103"/>
    </row>
    <row r="86" spans="1:16" ht="19.5" customHeight="1">
      <c r="A86" s="313"/>
      <c r="B86" s="314"/>
      <c r="C86" s="101"/>
      <c r="D86" s="102"/>
      <c r="E86" s="432"/>
      <c r="F86" s="103"/>
      <c r="G86" s="424"/>
      <c r="H86" s="314"/>
      <c r="I86" s="101"/>
      <c r="J86" s="102"/>
      <c r="K86" s="432"/>
      <c r="L86" s="103"/>
      <c r="M86" s="102"/>
      <c r="N86" s="103"/>
      <c r="O86" s="309"/>
      <c r="P86" s="103"/>
    </row>
    <row r="87" spans="1:16" ht="19.5" customHeight="1" thickBot="1">
      <c r="A87" s="313"/>
      <c r="B87" s="315"/>
      <c r="C87" s="240"/>
      <c r="D87" s="312"/>
      <c r="E87" s="435"/>
      <c r="F87" s="436"/>
      <c r="G87" s="425"/>
      <c r="H87" s="315"/>
      <c r="I87" s="240"/>
      <c r="J87" s="312"/>
      <c r="K87" s="435"/>
      <c r="L87" s="436"/>
      <c r="M87" s="102"/>
      <c r="N87" s="103"/>
      <c r="O87" s="309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474" t="str">
        <f>Altalanos!$A$6</f>
        <v>Szentes Béla Emlékverseny 2020</v>
      </c>
      <c r="B1" s="474"/>
      <c r="C1" s="474"/>
      <c r="D1" s="474"/>
      <c r="E1" s="474"/>
      <c r="F1" s="474"/>
      <c r="G1" s="321"/>
      <c r="H1" s="324" t="s">
        <v>52</v>
      </c>
      <c r="I1" s="322"/>
      <c r="J1" s="323"/>
      <c r="L1" s="325"/>
      <c r="M1" s="351"/>
      <c r="N1" s="353"/>
      <c r="O1" s="353" t="s">
        <v>6</v>
      </c>
      <c r="P1" s="353"/>
      <c r="Q1" s="354"/>
      <c r="R1" s="353"/>
      <c r="S1" s="355"/>
    </row>
    <row r="2" spans="1:19" ht="15">
      <c r="A2" s="326" t="s">
        <v>36</v>
      </c>
      <c r="B2" s="327"/>
      <c r="C2" s="327"/>
      <c r="D2" s="327"/>
      <c r="E2" s="444" t="str">
        <f>Altalanos!$B$8</f>
        <v>Fp100+</v>
      </c>
      <c r="F2" s="327"/>
      <c r="G2" s="328"/>
      <c r="H2" s="329"/>
      <c r="I2" s="329"/>
      <c r="J2" s="330"/>
      <c r="K2" s="325"/>
      <c r="L2" s="325"/>
      <c r="M2" s="352"/>
      <c r="N2" s="356"/>
      <c r="O2" s="357"/>
      <c r="P2" s="356"/>
      <c r="Q2" s="406" t="s">
        <v>75</v>
      </c>
      <c r="R2" s="407" t="s">
        <v>81</v>
      </c>
      <c r="S2" s="407" t="s">
        <v>76</v>
      </c>
    </row>
    <row r="3" spans="1:19" ht="12.75">
      <c r="A3" s="55" t="s">
        <v>14</v>
      </c>
      <c r="B3" s="55"/>
      <c r="C3" s="55"/>
      <c r="D3" s="55"/>
      <c r="E3" s="55" t="s">
        <v>11</v>
      </c>
      <c r="F3" s="55"/>
      <c r="G3" s="55"/>
      <c r="H3" s="55" t="s">
        <v>19</v>
      </c>
      <c r="I3" s="55"/>
      <c r="J3" s="122"/>
      <c r="K3" s="55"/>
      <c r="L3" s="56" t="s">
        <v>20</v>
      </c>
      <c r="M3" s="55"/>
      <c r="N3" s="359"/>
      <c r="O3" s="358"/>
      <c r="P3" s="359"/>
      <c r="Q3" s="408" t="s">
        <v>82</v>
      </c>
      <c r="R3" s="409" t="s">
        <v>77</v>
      </c>
      <c r="S3" s="409" t="s">
        <v>78</v>
      </c>
    </row>
    <row r="4" spans="1:19" ht="13.5" thickBot="1">
      <c r="A4" s="475" t="str">
        <f>Altalanos!$A$10</f>
        <v>2020.07.17-19.</v>
      </c>
      <c r="B4" s="475"/>
      <c r="C4" s="475"/>
      <c r="D4" s="331"/>
      <c r="E4" s="332" t="str">
        <f>Altalanos!$C$10</f>
        <v>Budapest</v>
      </c>
      <c r="F4" s="332"/>
      <c r="G4" s="332"/>
      <c r="H4" s="334"/>
      <c r="I4" s="332"/>
      <c r="J4" s="333"/>
      <c r="K4" s="334"/>
      <c r="L4" s="335" t="str">
        <f>Altalanos!$E$10</f>
        <v>Kádár László</v>
      </c>
      <c r="M4" s="334"/>
      <c r="N4" s="360"/>
      <c r="O4" s="361"/>
      <c r="P4" s="360"/>
      <c r="Q4" s="410" t="s">
        <v>83</v>
      </c>
      <c r="R4" s="411" t="s">
        <v>79</v>
      </c>
      <c r="S4" s="411" t="s">
        <v>80</v>
      </c>
    </row>
    <row r="5" spans="1:19" ht="12.75">
      <c r="A5" s="37"/>
      <c r="B5" s="37" t="s">
        <v>35</v>
      </c>
      <c r="C5" s="347" t="s">
        <v>61</v>
      </c>
      <c r="D5" s="37" t="s">
        <v>28</v>
      </c>
      <c r="E5" s="37" t="s">
        <v>66</v>
      </c>
      <c r="F5" s="37"/>
      <c r="G5" s="37" t="s">
        <v>18</v>
      </c>
      <c r="H5" s="37"/>
      <c r="I5" s="37" t="s">
        <v>22</v>
      </c>
      <c r="J5" s="37"/>
      <c r="K5" s="392" t="s">
        <v>67</v>
      </c>
      <c r="L5" s="392" t="s">
        <v>68</v>
      </c>
      <c r="M5" s="392"/>
      <c r="N5" s="355"/>
      <c r="O5" s="355"/>
      <c r="P5" s="355"/>
      <c r="Q5" s="355"/>
      <c r="R5" s="355"/>
      <c r="S5" s="355"/>
    </row>
    <row r="6" spans="1:19" ht="12.75">
      <c r="A6" s="337"/>
      <c r="B6" s="337"/>
      <c r="C6" s="391"/>
      <c r="D6" s="337"/>
      <c r="E6" s="337"/>
      <c r="F6" s="337"/>
      <c r="G6" s="337"/>
      <c r="H6" s="337"/>
      <c r="I6" s="337"/>
      <c r="J6" s="337"/>
      <c r="K6" s="404"/>
      <c r="L6" s="404"/>
      <c r="M6" s="404"/>
      <c r="N6" s="355"/>
      <c r="O6" s="355"/>
      <c r="P6" s="355"/>
      <c r="Q6" s="355"/>
      <c r="R6" s="355"/>
      <c r="S6" s="355"/>
    </row>
    <row r="7" spans="1:19" ht="12.75">
      <c r="A7" s="337"/>
      <c r="B7" s="337"/>
      <c r="C7" s="349" t="str">
        <f>IF($B8="","",VLOOKUP($B8,'100+elő'!$A$7:$P$22,5))</f>
        <v>630619</v>
      </c>
      <c r="D7" s="476">
        <f>IF($B8="","",VLOOKUP($B8,'100+elő'!$A$7:$P$23,15))</f>
        <v>0</v>
      </c>
      <c r="E7" s="345" t="str">
        <f>UPPER(IF($B8="","",VLOOKUP($B8,'100+elő'!$A$7:$P$22,2)))</f>
        <v>NAGY </v>
      </c>
      <c r="F7" s="350"/>
      <c r="G7" s="345" t="str">
        <f>IF($B8="","",VLOOKUP($B8,'100+elő'!$A$7:$P$22,3))</f>
        <v>Ferenc</v>
      </c>
      <c r="H7" s="350"/>
      <c r="I7" s="345">
        <f>IF($B8="","",VLOOKUP($B8,'100+elő'!$A$7:$P$22,4))</f>
        <v>0</v>
      </c>
      <c r="J7" s="337"/>
      <c r="K7" s="337"/>
      <c r="L7" s="461">
        <v>50</v>
      </c>
      <c r="M7" s="337"/>
      <c r="N7" s="355"/>
      <c r="O7" s="355"/>
      <c r="P7" s="355"/>
      <c r="Q7" s="355"/>
      <c r="R7" s="355"/>
      <c r="S7" s="355"/>
    </row>
    <row r="8" spans="1:19" ht="12.75">
      <c r="A8" s="362" t="s">
        <v>63</v>
      </c>
      <c r="B8" s="393">
        <v>1</v>
      </c>
      <c r="C8" s="349" t="str">
        <f>IF($B8="","",VLOOKUP($B8,'100+elő'!$A$7:$P$22,11))</f>
        <v>590307</v>
      </c>
      <c r="D8" s="477"/>
      <c r="E8" s="345" t="str">
        <f>UPPER(IF($B8="","",VLOOKUP($B8,'100+elő'!$A$7:$P$22,8)))</f>
        <v>NYÁRI</v>
      </c>
      <c r="F8" s="350"/>
      <c r="G8" s="345" t="str">
        <f>IF($B8="","",VLOOKUP($B8,'100+elő'!$A$7:$P$22,9))</f>
        <v>Imre</v>
      </c>
      <c r="H8" s="350"/>
      <c r="I8" s="345">
        <f>IF($B8="","",VLOOKUP($B8,'100+elő'!$A$7:$P$22,10))</f>
        <v>0</v>
      </c>
      <c r="J8" s="337"/>
      <c r="K8" s="336">
        <v>2</v>
      </c>
      <c r="L8" s="462">
        <v>50</v>
      </c>
      <c r="M8" s="380"/>
      <c r="N8" s="355"/>
      <c r="O8" s="355"/>
      <c r="P8" s="355"/>
      <c r="Q8" s="355"/>
      <c r="R8" s="355"/>
      <c r="S8" s="355"/>
    </row>
    <row r="9" spans="1:19" ht="12.75">
      <c r="A9" s="362"/>
      <c r="B9" s="394"/>
      <c r="C9" s="401"/>
      <c r="D9" s="401"/>
      <c r="E9" s="402"/>
      <c r="F9" s="403"/>
      <c r="G9" s="402"/>
      <c r="H9" s="403"/>
      <c r="I9" s="402"/>
      <c r="J9" s="337"/>
      <c r="K9" s="380"/>
      <c r="L9" s="463"/>
      <c r="M9" s="380"/>
      <c r="N9" s="355"/>
      <c r="O9" s="355"/>
      <c r="P9" s="355"/>
      <c r="Q9" s="355"/>
      <c r="R9" s="355"/>
      <c r="S9" s="355"/>
    </row>
    <row r="10" spans="1:19" ht="12.75">
      <c r="A10" s="362"/>
      <c r="B10" s="394"/>
      <c r="C10" s="349" t="str">
        <f>IF($B11="","",VLOOKUP($B11,'100+elő'!$A$7:$P$22,5))</f>
        <v>641003</v>
      </c>
      <c r="D10" s="476">
        <f>IF($B11="","",VLOOKUP($B11,'100+elő'!$A$7:$P$23,15))</f>
        <v>0</v>
      </c>
      <c r="E10" s="345" t="str">
        <f>UPPER(IF($B11="","",VLOOKUP($B11,'100+elő'!$A$7:$P$22,2)))</f>
        <v>SZABÓ</v>
      </c>
      <c r="F10" s="350"/>
      <c r="G10" s="345" t="str">
        <f>IF($B11="","",VLOOKUP($B11,'100+elő'!$A$7:$P$22,3))</f>
        <v>Attila</v>
      </c>
      <c r="H10" s="350"/>
      <c r="I10" s="345">
        <f>IF($B11="","",VLOOKUP($B11,'100+elő'!$A$7:$P$22,4))</f>
        <v>0</v>
      </c>
      <c r="J10" s="337"/>
      <c r="K10" s="337"/>
      <c r="L10" s="461">
        <v>35</v>
      </c>
      <c r="M10" s="380"/>
      <c r="N10" s="355"/>
      <c r="O10" s="355"/>
      <c r="P10" s="355"/>
      <c r="Q10" s="355"/>
      <c r="R10" s="355"/>
      <c r="S10" s="355"/>
    </row>
    <row r="11" spans="1:19" ht="12.75">
      <c r="A11" s="362" t="s">
        <v>64</v>
      </c>
      <c r="B11" s="393">
        <v>2</v>
      </c>
      <c r="C11" s="349" t="str">
        <f>IF($B11="","",VLOOKUP($B11,'100+elő'!$A$7:$P$22,11))</f>
        <v>740505</v>
      </c>
      <c r="D11" s="477"/>
      <c r="E11" s="345" t="str">
        <f>UPPER(IF($B11="","",VLOOKUP($B11,'100+elő'!$A$7:$P$22,8)))</f>
        <v>SZAMKÓ</v>
      </c>
      <c r="F11" s="350"/>
      <c r="G11" s="345" t="str">
        <f>IF($B11="","",VLOOKUP($B11,'100+elő'!$A$7:$P$22,9))</f>
        <v>István</v>
      </c>
      <c r="H11" s="350"/>
      <c r="I11" s="345">
        <f>IF($B11="","",VLOOKUP($B11,'100+elő'!$A$7:$P$22,10))</f>
        <v>0</v>
      </c>
      <c r="J11" s="337"/>
      <c r="K11" s="336">
        <v>3</v>
      </c>
      <c r="L11" s="462">
        <v>35</v>
      </c>
      <c r="M11" s="380"/>
      <c r="N11" s="355"/>
      <c r="O11" s="355"/>
      <c r="P11" s="355"/>
      <c r="Q11" s="355"/>
      <c r="R11" s="355"/>
      <c r="S11" s="355"/>
    </row>
    <row r="12" spans="1:19" ht="12.75">
      <c r="A12" s="362"/>
      <c r="B12" s="394"/>
      <c r="C12" s="401"/>
      <c r="D12" s="401"/>
      <c r="E12" s="402"/>
      <c r="F12" s="403"/>
      <c r="G12" s="402"/>
      <c r="H12" s="403"/>
      <c r="I12" s="402"/>
      <c r="J12" s="337"/>
      <c r="K12" s="380"/>
      <c r="L12" s="463"/>
      <c r="M12" s="380"/>
      <c r="N12" s="355"/>
      <c r="O12" s="355"/>
      <c r="P12" s="355"/>
      <c r="Q12" s="355"/>
      <c r="R12" s="355"/>
      <c r="S12" s="355"/>
    </row>
    <row r="13" spans="1:19" ht="12.75">
      <c r="A13" s="362"/>
      <c r="B13" s="394"/>
      <c r="C13" s="349" t="str">
        <f>IF($B14="","",VLOOKUP($B14,'100+elő'!$A$7:$P$22,5))</f>
        <v>720325</v>
      </c>
      <c r="D13" s="476">
        <f>IF($B14="","",VLOOKUP($B14,'100+elő'!$A$7:$P$23,15))</f>
        <v>0</v>
      </c>
      <c r="E13" s="345" t="str">
        <f>UPPER(IF($B14="","",VLOOKUP($B14,'100+elő'!$A$7:$P$22,2)))</f>
        <v>GÁL</v>
      </c>
      <c r="F13" s="350"/>
      <c r="G13" s="345" t="str">
        <f>IF($B14="","",VLOOKUP($B14,'100+elő'!$A$7:$P$22,3))</f>
        <v>Zoltán</v>
      </c>
      <c r="H13" s="350"/>
      <c r="I13" s="345">
        <f>IF($B14="","",VLOOKUP($B14,'100+elő'!$A$7:$P$22,4))</f>
        <v>0</v>
      </c>
      <c r="J13" s="337"/>
      <c r="K13" s="337"/>
      <c r="L13" s="461">
        <v>75</v>
      </c>
      <c r="M13" s="380"/>
      <c r="N13" s="355"/>
      <c r="O13" s="355"/>
      <c r="P13" s="355"/>
      <c r="Q13" s="355"/>
      <c r="R13" s="355"/>
      <c r="S13" s="355"/>
    </row>
    <row r="14" spans="1:19" ht="12.75">
      <c r="A14" s="362" t="s">
        <v>65</v>
      </c>
      <c r="B14" s="393">
        <v>3</v>
      </c>
      <c r="C14" s="349" t="str">
        <f>IF($B14="","",VLOOKUP($B14,'100+elő'!$A$7:$P$22,11))</f>
        <v>590923</v>
      </c>
      <c r="D14" s="477"/>
      <c r="E14" s="345" t="str">
        <f>UPPER(IF($B14="","",VLOOKUP($B14,'100+elő'!$A$7:$P$22,8)))</f>
        <v>SÁKOVICS</v>
      </c>
      <c r="F14" s="350"/>
      <c r="G14" s="345" t="str">
        <f>IF($B14="","",VLOOKUP($B14,'100+elő'!$A$7:$P$22,9))</f>
        <v>Péter</v>
      </c>
      <c r="H14" s="350"/>
      <c r="I14" s="345">
        <f>IF($B14="","",VLOOKUP($B14,'100+elő'!$A$7:$P$22,10))</f>
        <v>0</v>
      </c>
      <c r="J14" s="337"/>
      <c r="K14" s="336">
        <v>1</v>
      </c>
      <c r="L14" s="462">
        <v>75</v>
      </c>
      <c r="M14" s="380"/>
      <c r="N14" s="355"/>
      <c r="O14" s="355"/>
      <c r="P14" s="355"/>
      <c r="Q14" s="355"/>
      <c r="R14" s="355"/>
      <c r="S14" s="355"/>
    </row>
    <row r="15" spans="1:13" ht="12.75">
      <c r="A15" s="362"/>
      <c r="B15" s="394"/>
      <c r="C15" s="401"/>
      <c r="D15" s="401"/>
      <c r="E15" s="402"/>
      <c r="F15" s="403"/>
      <c r="G15" s="402"/>
      <c r="H15" s="403"/>
      <c r="I15" s="402"/>
      <c r="J15" s="337"/>
      <c r="K15" s="380"/>
      <c r="L15" s="463"/>
      <c r="M15" s="337"/>
    </row>
    <row r="16" spans="1:13" ht="12.75">
      <c r="A16" s="362"/>
      <c r="B16" s="394"/>
      <c r="C16" s="349" t="str">
        <f>IF($B17="","",VLOOKUP($B17,'100+elő'!$A$7:$P$22,5))</f>
        <v>650329</v>
      </c>
      <c r="D16" s="476">
        <f>IF($B17="","",VLOOKUP($B17,'100+elő'!$A$7:$P$23,15))</f>
        <v>0</v>
      </c>
      <c r="E16" s="345" t="str">
        <f>UPPER(IF($B17="","",VLOOKUP($B17,'100+elő'!$A$7:$P$22,2)))</f>
        <v>JÁMBOR</v>
      </c>
      <c r="F16" s="350"/>
      <c r="G16" s="345" t="str">
        <f>IF($B17="","",VLOOKUP($B17,'100+elő'!$A$7:$P$22,3))</f>
        <v>Attila</v>
      </c>
      <c r="H16" s="350"/>
      <c r="I16" s="345">
        <f>IF($B17="","",VLOOKUP($B17,'100+elő'!$A$7:$P$22,4))</f>
        <v>0</v>
      </c>
      <c r="J16" s="337"/>
      <c r="K16" s="337"/>
      <c r="L16" s="461">
        <v>35</v>
      </c>
      <c r="M16" s="337"/>
    </row>
    <row r="17" spans="1:13" ht="12.75">
      <c r="A17" s="362" t="s">
        <v>69</v>
      </c>
      <c r="B17" s="393">
        <v>4</v>
      </c>
      <c r="C17" s="349" t="str">
        <f>IF($B17="","",VLOOKUP($B17,'100+elő'!$A$7:$P$22,11))</f>
        <v>740210</v>
      </c>
      <c r="D17" s="477"/>
      <c r="E17" s="345" t="str">
        <f>UPPER(IF($B17="","",VLOOKUP($B17,'100+elő'!$A$7:$P$22,8)))</f>
        <v>MÉSZÁROS</v>
      </c>
      <c r="F17" s="350"/>
      <c r="G17" s="345" t="str">
        <f>IF($B17="","",VLOOKUP($B17,'100+elő'!$A$7:$P$22,9))</f>
        <v>András</v>
      </c>
      <c r="H17" s="350"/>
      <c r="I17" s="345">
        <f>IF($B17="","",VLOOKUP($B17,'100+elő'!$A$7:$P$22,10))</f>
        <v>0</v>
      </c>
      <c r="J17" s="337"/>
      <c r="K17" s="336">
        <v>4</v>
      </c>
      <c r="L17" s="462">
        <v>35</v>
      </c>
      <c r="M17" s="337"/>
    </row>
    <row r="18" spans="1:13" ht="12.75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</row>
    <row r="19" spans="1:13" ht="12.75">
      <c r="A19" s="337"/>
      <c r="B19" s="337"/>
      <c r="C19" s="337"/>
      <c r="D19" s="457"/>
      <c r="E19" s="457"/>
      <c r="F19" s="457"/>
      <c r="G19" s="457"/>
      <c r="H19" s="457"/>
      <c r="I19" s="457"/>
      <c r="J19" s="457"/>
      <c r="K19" s="457"/>
      <c r="L19" s="337"/>
      <c r="M19" s="337"/>
    </row>
    <row r="20" spans="1:13" ht="12.75">
      <c r="A20" s="337"/>
      <c r="B20" s="337"/>
      <c r="C20" s="337"/>
      <c r="D20" s="457"/>
      <c r="E20" s="457"/>
      <c r="F20" s="457"/>
      <c r="G20" s="457"/>
      <c r="H20" s="457"/>
      <c r="I20" s="457"/>
      <c r="J20" s="457"/>
      <c r="K20" s="457"/>
      <c r="L20" s="337"/>
      <c r="M20" s="337"/>
    </row>
    <row r="21" spans="1:13" ht="18.75" customHeight="1">
      <c r="A21" s="337"/>
      <c r="B21" s="478"/>
      <c r="C21" s="478"/>
      <c r="D21" s="479" t="str">
        <f>CONCATENATE(E7,"/",E8)</f>
        <v>NAGY /NYÁRI</v>
      </c>
      <c r="E21" s="479"/>
      <c r="F21" s="479" t="str">
        <f>CONCATENATE(E10,"/",E11)</f>
        <v>SZABÓ/SZAMKÓ</v>
      </c>
      <c r="G21" s="479"/>
      <c r="H21" s="479" t="str">
        <f>CONCATENATE(E13,"/",E14)</f>
        <v>GÁL/SÁKOVICS</v>
      </c>
      <c r="I21" s="479"/>
      <c r="J21" s="479" t="str">
        <f>CONCATENATE(E16,"/",E17)</f>
        <v>JÁMBOR/MÉSZÁROS</v>
      </c>
      <c r="K21" s="479"/>
      <c r="L21" s="337"/>
      <c r="M21" s="337"/>
    </row>
    <row r="22" spans="1:13" ht="18.75" customHeight="1">
      <c r="A22" s="395" t="s">
        <v>63</v>
      </c>
      <c r="B22" s="480" t="str">
        <f>CONCATENATE(E7,"/",E8)</f>
        <v>NAGY /NYÁRI</v>
      </c>
      <c r="C22" s="480"/>
      <c r="D22" s="481"/>
      <c r="E22" s="481"/>
      <c r="F22" s="482" t="s">
        <v>190</v>
      </c>
      <c r="G22" s="483"/>
      <c r="H22" s="482" t="s">
        <v>191</v>
      </c>
      <c r="I22" s="483"/>
      <c r="J22" s="482" t="s">
        <v>192</v>
      </c>
      <c r="K22" s="483"/>
      <c r="L22" s="337"/>
      <c r="M22" s="337"/>
    </row>
    <row r="23" spans="1:13" ht="18.75" customHeight="1">
      <c r="A23" s="395" t="s">
        <v>64</v>
      </c>
      <c r="B23" s="480" t="str">
        <f>CONCATENATE(E10,"/",E11)</f>
        <v>SZABÓ/SZAMKÓ</v>
      </c>
      <c r="C23" s="480"/>
      <c r="D23" s="482" t="s">
        <v>191</v>
      </c>
      <c r="E23" s="483"/>
      <c r="F23" s="481"/>
      <c r="G23" s="481"/>
      <c r="H23" s="482" t="s">
        <v>193</v>
      </c>
      <c r="I23" s="483"/>
      <c r="J23" s="482" t="s">
        <v>194</v>
      </c>
      <c r="K23" s="483"/>
      <c r="L23" s="337"/>
      <c r="M23" s="337"/>
    </row>
    <row r="24" spans="1:13" ht="18.75" customHeight="1">
      <c r="A24" s="395" t="s">
        <v>65</v>
      </c>
      <c r="B24" s="480" t="str">
        <f>CONCATENATE(E13,"/",E14)</f>
        <v>GÁL/SÁKOVICS</v>
      </c>
      <c r="C24" s="480"/>
      <c r="D24" s="482" t="s">
        <v>190</v>
      </c>
      <c r="E24" s="483"/>
      <c r="F24" s="482" t="s">
        <v>195</v>
      </c>
      <c r="G24" s="483"/>
      <c r="H24" s="481"/>
      <c r="I24" s="481"/>
      <c r="J24" s="482" t="s">
        <v>196</v>
      </c>
      <c r="K24" s="483"/>
      <c r="L24" s="337"/>
      <c r="M24" s="337"/>
    </row>
    <row r="25" spans="1:13" ht="17.25" customHeight="1">
      <c r="A25" s="395" t="s">
        <v>69</v>
      </c>
      <c r="B25" s="480" t="str">
        <f>CONCATENATE(E16,"/",E17)</f>
        <v>JÁMBOR/MÉSZÁROS</v>
      </c>
      <c r="C25" s="480"/>
      <c r="D25" s="482" t="s">
        <v>197</v>
      </c>
      <c r="E25" s="483"/>
      <c r="F25" s="482" t="s">
        <v>198</v>
      </c>
      <c r="G25" s="483"/>
      <c r="H25" s="482" t="s">
        <v>199</v>
      </c>
      <c r="I25" s="483"/>
      <c r="J25" s="481"/>
      <c r="K25" s="481"/>
      <c r="L25" s="337"/>
      <c r="M25" s="337"/>
    </row>
    <row r="26" spans="1:13" ht="12.7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</row>
    <row r="27" spans="1:13" ht="12.75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</row>
    <row r="28" spans="1:13" ht="12.75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</row>
    <row r="29" spans="1:13" ht="12.75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12.75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</row>
    <row r="31" spans="1:13" ht="12.75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3" ht="12.7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</row>
    <row r="33" spans="1:13" ht="12.75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</row>
    <row r="34" spans="1:13" ht="12.75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</row>
    <row r="35" spans="1:19" ht="12.7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6"/>
      <c r="M35" s="337"/>
      <c r="O35" s="355"/>
      <c r="P35" s="355"/>
      <c r="Q35" s="355"/>
      <c r="R35" s="355"/>
      <c r="S35" s="355"/>
    </row>
    <row r="36" spans="1:19" ht="12.75">
      <c r="A36" s="151" t="s">
        <v>28</v>
      </c>
      <c r="B36" s="152"/>
      <c r="C36" s="294"/>
      <c r="D36" s="369" t="s">
        <v>1</v>
      </c>
      <c r="E36" s="370" t="s">
        <v>30</v>
      </c>
      <c r="F36" s="389"/>
      <c r="G36" s="369" t="s">
        <v>1</v>
      </c>
      <c r="H36" s="370" t="s">
        <v>38</v>
      </c>
      <c r="I36" s="235"/>
      <c r="J36" s="370" t="s">
        <v>39</v>
      </c>
      <c r="K36" s="234" t="s">
        <v>40</v>
      </c>
      <c r="L36" s="37"/>
      <c r="M36" s="389"/>
      <c r="O36" s="355"/>
      <c r="P36" s="363"/>
      <c r="Q36" s="363"/>
      <c r="R36" s="364"/>
      <c r="S36" s="355"/>
    </row>
    <row r="37" spans="1:19" ht="12.75">
      <c r="A37" s="340" t="s">
        <v>29</v>
      </c>
      <c r="B37" s="341"/>
      <c r="C37" s="342"/>
      <c r="D37" s="371"/>
      <c r="E37" s="484"/>
      <c r="F37" s="484"/>
      <c r="G37" s="383" t="s">
        <v>2</v>
      </c>
      <c r="H37" s="341"/>
      <c r="I37" s="372"/>
      <c r="J37" s="384"/>
      <c r="K37" s="338" t="s">
        <v>33</v>
      </c>
      <c r="L37" s="390"/>
      <c r="M37" s="373"/>
      <c r="O37" s="355"/>
      <c r="P37" s="365"/>
      <c r="Q37" s="365"/>
      <c r="R37" s="366"/>
      <c r="S37" s="355"/>
    </row>
    <row r="38" spans="1:19" ht="12.75">
      <c r="A38" s="343" t="s">
        <v>37</v>
      </c>
      <c r="B38" s="230"/>
      <c r="C38" s="344"/>
      <c r="D38" s="374"/>
      <c r="E38" s="485"/>
      <c r="F38" s="485"/>
      <c r="G38" s="385"/>
      <c r="H38" s="376"/>
      <c r="I38" s="377"/>
      <c r="J38" s="89"/>
      <c r="K38" s="387"/>
      <c r="L38" s="336"/>
      <c r="M38" s="382"/>
      <c r="O38" s="355"/>
      <c r="P38" s="366"/>
      <c r="Q38" s="367"/>
      <c r="R38" s="366"/>
      <c r="S38" s="355"/>
    </row>
    <row r="39" spans="1:19" ht="12.75">
      <c r="A39" s="249"/>
      <c r="B39" s="250"/>
      <c r="C39" s="251"/>
      <c r="D39" s="374"/>
      <c r="E39" s="379"/>
      <c r="F39" s="380"/>
      <c r="G39" s="385" t="s">
        <v>3</v>
      </c>
      <c r="H39" s="376"/>
      <c r="I39" s="377"/>
      <c r="J39" s="89"/>
      <c r="K39" s="338" t="s">
        <v>34</v>
      </c>
      <c r="L39" s="390"/>
      <c r="M39" s="373"/>
      <c r="O39" s="355"/>
      <c r="P39" s="365"/>
      <c r="Q39" s="365"/>
      <c r="R39" s="366"/>
      <c r="S39" s="355"/>
    </row>
    <row r="40" spans="1:19" ht="12.75">
      <c r="A40" s="175"/>
      <c r="B40" s="290"/>
      <c r="C40" s="176"/>
      <c r="D40" s="374"/>
      <c r="E40" s="379"/>
      <c r="F40" s="380"/>
      <c r="G40" s="385"/>
      <c r="H40" s="376"/>
      <c r="I40" s="377"/>
      <c r="J40" s="89"/>
      <c r="K40" s="388"/>
      <c r="L40" s="380"/>
      <c r="M40" s="378"/>
      <c r="O40" s="355"/>
      <c r="P40" s="366"/>
      <c r="Q40" s="367"/>
      <c r="R40" s="366"/>
      <c r="S40" s="355"/>
    </row>
    <row r="41" spans="1:19" ht="12.75">
      <c r="A41" s="237"/>
      <c r="B41" s="252"/>
      <c r="C41" s="293"/>
      <c r="D41" s="374"/>
      <c r="E41" s="379"/>
      <c r="F41" s="380"/>
      <c r="G41" s="385" t="s">
        <v>4</v>
      </c>
      <c r="H41" s="376"/>
      <c r="I41" s="377"/>
      <c r="J41" s="89"/>
      <c r="K41" s="343"/>
      <c r="L41" s="336"/>
      <c r="M41" s="382"/>
      <c r="O41" s="355"/>
      <c r="P41" s="366"/>
      <c r="Q41" s="367"/>
      <c r="R41" s="366"/>
      <c r="S41" s="355"/>
    </row>
    <row r="42" spans="1:19" ht="12.75">
      <c r="A42" s="238"/>
      <c r="B42" s="255"/>
      <c r="C42" s="176"/>
      <c r="D42" s="374"/>
      <c r="E42" s="379"/>
      <c r="F42" s="380"/>
      <c r="G42" s="385"/>
      <c r="H42" s="376"/>
      <c r="I42" s="377"/>
      <c r="J42" s="89"/>
      <c r="K42" s="338" t="s">
        <v>24</v>
      </c>
      <c r="L42" s="390"/>
      <c r="M42" s="373"/>
      <c r="O42" s="355"/>
      <c r="P42" s="365"/>
      <c r="Q42" s="365"/>
      <c r="R42" s="366"/>
      <c r="S42" s="355"/>
    </row>
    <row r="43" spans="1:19" ht="12.75">
      <c r="A43" s="238"/>
      <c r="B43" s="255"/>
      <c r="C43" s="247"/>
      <c r="D43" s="374"/>
      <c r="E43" s="379"/>
      <c r="F43" s="380"/>
      <c r="G43" s="385" t="s">
        <v>5</v>
      </c>
      <c r="H43" s="376"/>
      <c r="I43" s="377"/>
      <c r="J43" s="89"/>
      <c r="K43" s="388"/>
      <c r="L43" s="380"/>
      <c r="M43" s="378"/>
      <c r="O43" s="355"/>
      <c r="P43" s="366"/>
      <c r="Q43" s="367"/>
      <c r="R43" s="366"/>
      <c r="S43" s="355"/>
    </row>
    <row r="44" spans="1:19" ht="12.75">
      <c r="A44" s="239"/>
      <c r="B44" s="236"/>
      <c r="C44" s="248"/>
      <c r="D44" s="381"/>
      <c r="E44" s="177"/>
      <c r="F44" s="336"/>
      <c r="G44" s="386"/>
      <c r="H44" s="230"/>
      <c r="I44" s="339"/>
      <c r="J44" s="178"/>
      <c r="K44" s="343" t="str">
        <f>L4</f>
        <v>Kádár László</v>
      </c>
      <c r="L44" s="336"/>
      <c r="M44" s="382"/>
      <c r="O44" s="355"/>
      <c r="P44" s="366"/>
      <c r="Q44" s="367"/>
      <c r="R44" s="368"/>
      <c r="S44" s="355"/>
    </row>
    <row r="45" spans="15:19" ht="12.75">
      <c r="O45" s="355"/>
      <c r="P45" s="355"/>
      <c r="Q45" s="355"/>
      <c r="R45" s="355"/>
      <c r="S45" s="355"/>
    </row>
    <row r="46" spans="15:19" ht="12.75">
      <c r="O46" s="355"/>
      <c r="P46" s="355"/>
      <c r="Q46" s="355"/>
      <c r="R46" s="355"/>
      <c r="S46" s="355"/>
    </row>
  </sheetData>
  <sheetProtection/>
  <mergeCells count="33">
    <mergeCell ref="J25:K25"/>
    <mergeCell ref="E37:F37"/>
    <mergeCell ref="E38:F38"/>
    <mergeCell ref="B25:C25"/>
    <mergeCell ref="D25:E25"/>
    <mergeCell ref="F25:G25"/>
    <mergeCell ref="H25:I25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J21:K21"/>
    <mergeCell ref="B22:C22"/>
    <mergeCell ref="D22:E22"/>
    <mergeCell ref="F22:G22"/>
    <mergeCell ref="H22:I22"/>
    <mergeCell ref="J22:K22"/>
    <mergeCell ref="D16:D17"/>
    <mergeCell ref="B21:C21"/>
    <mergeCell ref="D21:E21"/>
    <mergeCell ref="F21:G21"/>
    <mergeCell ref="H21:I21"/>
    <mergeCell ref="A1:F1"/>
    <mergeCell ref="A4:C4"/>
    <mergeCell ref="D7:D8"/>
    <mergeCell ref="D10:D11"/>
    <mergeCell ref="D13:D14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O23" sqref="O23"/>
      <selection pane="bottomLeft" activeCell="I20" sqref="I20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Szentes Béla Emlékverseny 2020</v>
      </c>
      <c r="B1" s="91"/>
      <c r="C1" s="91"/>
      <c r="D1" s="92"/>
      <c r="E1" s="92"/>
      <c r="F1" s="254"/>
      <c r="G1" s="254"/>
      <c r="H1" s="288" t="s">
        <v>44</v>
      </c>
      <c r="I1" s="92"/>
      <c r="J1" s="93"/>
      <c r="K1" s="93"/>
      <c r="L1" s="93"/>
      <c r="M1" s="93"/>
      <c r="N1" s="93"/>
      <c r="O1" s="185"/>
      <c r="P1" s="105"/>
    </row>
    <row r="2" spans="1:16" ht="13.5" thickBot="1">
      <c r="A2" s="94">
        <f>Altalanos!$A$8</f>
        <v>0</v>
      </c>
      <c r="B2" s="94" t="s">
        <v>36</v>
      </c>
      <c r="C2" s="296" t="str">
        <f>Altalanos!$C$8</f>
        <v>Fp120+</v>
      </c>
      <c r="D2" s="186"/>
      <c r="E2" s="186"/>
      <c r="F2" s="186"/>
      <c r="G2" s="186"/>
      <c r="H2" s="288" t="s">
        <v>45</v>
      </c>
      <c r="I2" s="99"/>
      <c r="J2" s="99"/>
      <c r="K2" s="85"/>
      <c r="L2" s="85"/>
      <c r="M2" s="85"/>
      <c r="N2" s="85"/>
      <c r="O2" s="187"/>
      <c r="P2" s="106"/>
    </row>
    <row r="3" spans="1:16" s="2" customFormat="1" ht="12.75">
      <c r="A3" s="299" t="s">
        <v>51</v>
      </c>
      <c r="B3" s="300"/>
      <c r="C3" s="301"/>
      <c r="D3" s="302"/>
      <c r="E3" s="303"/>
      <c r="F3" s="23"/>
      <c r="G3" s="23"/>
      <c r="H3" s="111"/>
      <c r="I3" s="23"/>
      <c r="J3" s="30"/>
      <c r="K3" s="30"/>
      <c r="L3" s="30"/>
      <c r="M3" s="188" t="s">
        <v>24</v>
      </c>
      <c r="N3" s="113"/>
      <c r="O3" s="113"/>
      <c r="P3" s="189"/>
    </row>
    <row r="4" spans="1:16" s="2" customFormat="1" ht="12.75">
      <c r="A4" s="55" t="s">
        <v>14</v>
      </c>
      <c r="B4" s="55"/>
      <c r="C4" s="53" t="s">
        <v>11</v>
      </c>
      <c r="D4" s="53"/>
      <c r="E4" s="53"/>
      <c r="F4" s="53"/>
      <c r="G4" s="53"/>
      <c r="H4" s="53" t="s">
        <v>19</v>
      </c>
      <c r="I4" s="55"/>
      <c r="J4" s="56"/>
      <c r="K4" s="56"/>
      <c r="L4" s="56" t="s">
        <v>20</v>
      </c>
      <c r="M4" s="182"/>
      <c r="N4" s="190"/>
      <c r="O4" s="190"/>
      <c r="P4" s="114"/>
    </row>
    <row r="5" spans="1:16" s="2" customFormat="1" ht="13.5" thickBot="1">
      <c r="A5" s="469" t="str">
        <f>Altalanos!$A$10</f>
        <v>2020.07.17-19.</v>
      </c>
      <c r="B5" s="469"/>
      <c r="C5" s="124" t="str">
        <f>Altalanos!$C$10</f>
        <v>Budapest</v>
      </c>
      <c r="D5" s="95"/>
      <c r="E5" s="95"/>
      <c r="F5" s="95"/>
      <c r="G5" s="95"/>
      <c r="H5" s="126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1" customFormat="1" ht="12" customHeight="1">
      <c r="A6" s="192"/>
      <c r="B6" s="470" t="s">
        <v>46</v>
      </c>
      <c r="C6" s="471"/>
      <c r="D6" s="471"/>
      <c r="E6" s="471"/>
      <c r="F6" s="471"/>
      <c r="G6" s="423"/>
      <c r="H6" s="472" t="s">
        <v>47</v>
      </c>
      <c r="I6" s="471"/>
      <c r="J6" s="471"/>
      <c r="K6" s="471"/>
      <c r="L6" s="473"/>
      <c r="M6" s="472" t="s">
        <v>48</v>
      </c>
      <c r="N6" s="471"/>
      <c r="O6" s="471"/>
      <c r="P6" s="473"/>
    </row>
    <row r="7" spans="1:16" ht="47.25" customHeight="1" thickBot="1">
      <c r="A7" s="107" t="s">
        <v>21</v>
      </c>
      <c r="B7" s="108" t="s">
        <v>17</v>
      </c>
      <c r="C7" s="108" t="s">
        <v>18</v>
      </c>
      <c r="D7" s="108" t="s">
        <v>22</v>
      </c>
      <c r="E7" s="108" t="s">
        <v>23</v>
      </c>
      <c r="F7" s="426" t="s">
        <v>95</v>
      </c>
      <c r="G7" s="310" t="s">
        <v>94</v>
      </c>
      <c r="H7" s="107" t="s">
        <v>17</v>
      </c>
      <c r="I7" s="108" t="s">
        <v>18</v>
      </c>
      <c r="J7" s="108" t="s">
        <v>22</v>
      </c>
      <c r="K7" s="108" t="s">
        <v>23</v>
      </c>
      <c r="L7" s="109" t="s">
        <v>96</v>
      </c>
      <c r="M7" s="107" t="s">
        <v>94</v>
      </c>
      <c r="N7" s="183" t="s">
        <v>49</v>
      </c>
      <c r="O7" s="108" t="s">
        <v>50</v>
      </c>
      <c r="P7" s="109" t="s">
        <v>25</v>
      </c>
    </row>
    <row r="8" spans="1:16" s="11" customFormat="1" ht="18.75" customHeight="1">
      <c r="A8" s="427">
        <v>1</v>
      </c>
      <c r="B8" s="314" t="s">
        <v>130</v>
      </c>
      <c r="C8" s="101" t="s">
        <v>131</v>
      </c>
      <c r="D8" s="102"/>
      <c r="E8" s="432" t="s">
        <v>217</v>
      </c>
      <c r="F8" s="438"/>
      <c r="G8" s="439"/>
      <c r="H8" s="440" t="s">
        <v>134</v>
      </c>
      <c r="I8" s="441" t="s">
        <v>135</v>
      </c>
      <c r="J8" s="432"/>
      <c r="K8" s="458" t="s">
        <v>218</v>
      </c>
      <c r="L8" s="438"/>
      <c r="M8" s="432"/>
      <c r="N8" s="103"/>
      <c r="O8" s="309">
        <v>1</v>
      </c>
      <c r="P8" s="103"/>
    </row>
    <row r="9" spans="1:16" s="11" customFormat="1" ht="18.75" customHeight="1">
      <c r="A9" s="428">
        <v>2</v>
      </c>
      <c r="B9" s="314" t="s">
        <v>155</v>
      </c>
      <c r="C9" s="101" t="s">
        <v>140</v>
      </c>
      <c r="D9" s="102"/>
      <c r="E9" s="432" t="s">
        <v>156</v>
      </c>
      <c r="F9" s="438"/>
      <c r="G9" s="439"/>
      <c r="H9" s="442" t="s">
        <v>157</v>
      </c>
      <c r="I9" s="443" t="s">
        <v>158</v>
      </c>
      <c r="J9" s="432"/>
      <c r="K9" s="432" t="s">
        <v>159</v>
      </c>
      <c r="L9" s="438"/>
      <c r="M9" s="432"/>
      <c r="N9" s="103"/>
      <c r="O9" s="309">
        <v>2</v>
      </c>
      <c r="P9" s="103"/>
    </row>
    <row r="10" spans="1:16" s="11" customFormat="1" ht="18.75" customHeight="1">
      <c r="A10" s="428">
        <v>3</v>
      </c>
      <c r="B10" s="314" t="s">
        <v>127</v>
      </c>
      <c r="C10" s="101" t="s">
        <v>128</v>
      </c>
      <c r="D10" s="102"/>
      <c r="E10" s="432" t="s">
        <v>132</v>
      </c>
      <c r="F10" s="438"/>
      <c r="G10" s="439"/>
      <c r="H10" s="440" t="s">
        <v>129</v>
      </c>
      <c r="I10" s="441" t="s">
        <v>109</v>
      </c>
      <c r="J10" s="432"/>
      <c r="K10" s="432" t="s">
        <v>133</v>
      </c>
      <c r="L10" s="438"/>
      <c r="M10" s="432"/>
      <c r="N10" s="103"/>
      <c r="O10" s="309">
        <f>SUM(F10,L10)</f>
        <v>0</v>
      </c>
      <c r="P10" s="103"/>
    </row>
    <row r="11" spans="1:16" s="11" customFormat="1" ht="18.75" customHeight="1">
      <c r="A11" s="428">
        <v>4</v>
      </c>
      <c r="B11" s="314" t="s">
        <v>136</v>
      </c>
      <c r="C11" s="101" t="s">
        <v>137</v>
      </c>
      <c r="D11" s="102"/>
      <c r="E11" s="432" t="s">
        <v>138</v>
      </c>
      <c r="F11" s="438"/>
      <c r="G11" s="439"/>
      <c r="H11" s="440" t="s">
        <v>139</v>
      </c>
      <c r="I11" s="441" t="s">
        <v>140</v>
      </c>
      <c r="J11" s="432"/>
      <c r="K11" s="432" t="s">
        <v>141</v>
      </c>
      <c r="L11" s="438"/>
      <c r="M11" s="432"/>
      <c r="N11" s="103"/>
      <c r="O11" s="309">
        <f>SUM(F11,L11)</f>
        <v>0</v>
      </c>
      <c r="P11" s="103"/>
    </row>
    <row r="12" spans="1:16" s="11" customFormat="1" ht="18.75" customHeight="1">
      <c r="A12" s="428">
        <v>5</v>
      </c>
      <c r="B12" s="314" t="s">
        <v>142</v>
      </c>
      <c r="C12" s="101" t="s">
        <v>143</v>
      </c>
      <c r="D12" s="102"/>
      <c r="E12" s="432" t="s">
        <v>144</v>
      </c>
      <c r="F12" s="438"/>
      <c r="G12" s="439"/>
      <c r="H12" s="442" t="s">
        <v>145</v>
      </c>
      <c r="I12" s="443" t="s">
        <v>146</v>
      </c>
      <c r="J12" s="432"/>
      <c r="K12" s="432" t="s">
        <v>147</v>
      </c>
      <c r="L12" s="438"/>
      <c r="M12" s="432"/>
      <c r="N12" s="103"/>
      <c r="O12" s="309">
        <f>SUM(F12,L12)</f>
        <v>0</v>
      </c>
      <c r="P12" s="103"/>
    </row>
    <row r="13" spans="1:16" s="11" customFormat="1" ht="18.75" customHeight="1">
      <c r="A13" s="428">
        <v>6</v>
      </c>
      <c r="B13" s="314" t="s">
        <v>148</v>
      </c>
      <c r="C13" s="101" t="s">
        <v>149</v>
      </c>
      <c r="D13" s="102"/>
      <c r="E13" s="432" t="s">
        <v>150</v>
      </c>
      <c r="F13" s="438"/>
      <c r="G13" s="439"/>
      <c r="H13" s="440" t="s">
        <v>151</v>
      </c>
      <c r="I13" s="441" t="s">
        <v>112</v>
      </c>
      <c r="J13" s="432"/>
      <c r="K13" s="432" t="s">
        <v>219</v>
      </c>
      <c r="L13" s="438"/>
      <c r="M13" s="432"/>
      <c r="N13" s="103"/>
      <c r="O13" s="309">
        <f>SUM(F13,L13)</f>
        <v>0</v>
      </c>
      <c r="P13" s="103"/>
    </row>
    <row r="14" spans="1:16" s="11" customFormat="1" ht="18.75" customHeight="1">
      <c r="A14" s="428">
        <v>7</v>
      </c>
      <c r="B14" s="314" t="s">
        <v>152</v>
      </c>
      <c r="C14" s="101" t="s">
        <v>153</v>
      </c>
      <c r="D14" s="102"/>
      <c r="E14" s="432" t="s">
        <v>220</v>
      </c>
      <c r="F14" s="438"/>
      <c r="G14" s="439"/>
      <c r="H14" s="442" t="s">
        <v>154</v>
      </c>
      <c r="I14" s="443" t="s">
        <v>140</v>
      </c>
      <c r="J14" s="432"/>
      <c r="K14" s="432" t="s">
        <v>221</v>
      </c>
      <c r="L14" s="438"/>
      <c r="M14" s="432"/>
      <c r="N14" s="103"/>
      <c r="O14" s="309"/>
      <c r="P14" s="103"/>
    </row>
    <row r="15" spans="1:16" s="11" customFormat="1" ht="18.75" customHeight="1">
      <c r="A15" s="428">
        <v>8</v>
      </c>
      <c r="B15" s="314" t="s">
        <v>160</v>
      </c>
      <c r="C15" s="101" t="s">
        <v>112</v>
      </c>
      <c r="D15" s="102"/>
      <c r="E15" s="432" t="s">
        <v>161</v>
      </c>
      <c r="F15" s="438"/>
      <c r="G15" s="439"/>
      <c r="H15" s="442" t="s">
        <v>162</v>
      </c>
      <c r="I15" s="443" t="s">
        <v>108</v>
      </c>
      <c r="J15" s="432"/>
      <c r="K15" s="432"/>
      <c r="L15" s="438"/>
      <c r="M15" s="432"/>
      <c r="N15" s="103"/>
      <c r="O15" s="309"/>
      <c r="P15" s="103"/>
    </row>
    <row r="16" spans="1:16" s="11" customFormat="1" ht="18.75" customHeight="1">
      <c r="A16" s="428">
        <v>9</v>
      </c>
      <c r="B16" s="314"/>
      <c r="C16" s="101"/>
      <c r="D16" s="102"/>
      <c r="E16" s="432"/>
      <c r="F16" s="438"/>
      <c r="G16" s="439"/>
      <c r="H16" s="442"/>
      <c r="I16" s="443"/>
      <c r="J16" s="432"/>
      <c r="K16" s="432"/>
      <c r="L16" s="438"/>
      <c r="M16" s="432"/>
      <c r="N16" s="194"/>
      <c r="O16" s="309">
        <f aca="true" t="shared" si="0" ref="O16:O26">SUM(F16,L16)</f>
        <v>0</v>
      </c>
      <c r="P16" s="103"/>
    </row>
    <row r="17" spans="1:16" s="11" customFormat="1" ht="18.75" customHeight="1">
      <c r="A17" s="428">
        <v>10</v>
      </c>
      <c r="B17" s="314"/>
      <c r="C17" s="101"/>
      <c r="D17" s="102"/>
      <c r="E17" s="432"/>
      <c r="F17" s="438"/>
      <c r="G17" s="439"/>
      <c r="H17" s="440"/>
      <c r="I17" s="441"/>
      <c r="J17" s="432"/>
      <c r="K17" s="432"/>
      <c r="L17" s="438"/>
      <c r="M17" s="432"/>
      <c r="N17" s="103"/>
      <c r="O17" s="309">
        <f t="shared" si="0"/>
        <v>0</v>
      </c>
      <c r="P17" s="103"/>
    </row>
    <row r="18" spans="1:16" s="11" customFormat="1" ht="18.75" customHeight="1">
      <c r="A18" s="428">
        <v>11</v>
      </c>
      <c r="B18" s="314"/>
      <c r="C18" s="101"/>
      <c r="D18" s="102"/>
      <c r="E18" s="432"/>
      <c r="F18" s="438"/>
      <c r="G18" s="439"/>
      <c r="H18" s="440"/>
      <c r="I18" s="441"/>
      <c r="J18" s="432"/>
      <c r="K18" s="432"/>
      <c r="L18" s="438"/>
      <c r="M18" s="432"/>
      <c r="N18" s="103"/>
      <c r="O18" s="309">
        <f t="shared" si="0"/>
        <v>0</v>
      </c>
      <c r="P18" s="103"/>
    </row>
    <row r="19" spans="1:16" s="11" customFormat="1" ht="18.75" customHeight="1">
      <c r="A19" s="428">
        <v>12</v>
      </c>
      <c r="B19" s="314"/>
      <c r="C19" s="101"/>
      <c r="D19" s="102"/>
      <c r="E19" s="432"/>
      <c r="F19" s="438"/>
      <c r="G19" s="439"/>
      <c r="H19" s="442"/>
      <c r="I19" s="443"/>
      <c r="J19" s="432"/>
      <c r="K19" s="432"/>
      <c r="L19" s="438"/>
      <c r="M19" s="432"/>
      <c r="N19" s="103"/>
      <c r="O19" s="309">
        <f t="shared" si="0"/>
        <v>0</v>
      </c>
      <c r="P19" s="103"/>
    </row>
    <row r="20" spans="1:16" s="11" customFormat="1" ht="18.75" customHeight="1">
      <c r="A20" s="428">
        <v>13</v>
      </c>
      <c r="B20" s="314"/>
      <c r="C20" s="101"/>
      <c r="D20" s="102"/>
      <c r="E20" s="432"/>
      <c r="F20" s="438"/>
      <c r="G20" s="439"/>
      <c r="H20" s="440"/>
      <c r="I20" s="441"/>
      <c r="J20" s="432"/>
      <c r="K20" s="432"/>
      <c r="L20" s="438"/>
      <c r="M20" s="432"/>
      <c r="N20" s="103"/>
      <c r="O20" s="309">
        <f t="shared" si="0"/>
        <v>0</v>
      </c>
      <c r="P20" s="103"/>
    </row>
    <row r="21" spans="1:16" s="11" customFormat="1" ht="18.75" customHeight="1">
      <c r="A21" s="428">
        <v>14</v>
      </c>
      <c r="B21" s="314"/>
      <c r="C21" s="101"/>
      <c r="D21" s="102"/>
      <c r="E21" s="432"/>
      <c r="F21" s="438"/>
      <c r="G21" s="439"/>
      <c r="H21" s="442"/>
      <c r="I21" s="443"/>
      <c r="J21" s="432"/>
      <c r="K21" s="432"/>
      <c r="L21" s="438"/>
      <c r="M21" s="432"/>
      <c r="N21" s="103"/>
      <c r="O21" s="309">
        <f t="shared" si="0"/>
        <v>0</v>
      </c>
      <c r="P21" s="103"/>
    </row>
    <row r="22" spans="1:16" s="11" customFormat="1" ht="18.75" customHeight="1">
      <c r="A22" s="428">
        <v>15</v>
      </c>
      <c r="B22" s="314"/>
      <c r="C22" s="101"/>
      <c r="D22" s="102"/>
      <c r="E22" s="432"/>
      <c r="F22" s="438"/>
      <c r="G22" s="439"/>
      <c r="H22" s="442"/>
      <c r="I22" s="443"/>
      <c r="J22" s="432"/>
      <c r="K22" s="432"/>
      <c r="L22" s="438"/>
      <c r="M22" s="432"/>
      <c r="N22" s="103"/>
      <c r="O22" s="309">
        <f t="shared" si="0"/>
        <v>0</v>
      </c>
      <c r="P22" s="103"/>
    </row>
    <row r="23" spans="1:16" s="11" customFormat="1" ht="18.75" customHeight="1">
      <c r="A23" s="313">
        <v>16</v>
      </c>
      <c r="B23" s="314"/>
      <c r="C23" s="101"/>
      <c r="D23" s="102"/>
      <c r="E23" s="432"/>
      <c r="F23" s="103"/>
      <c r="G23" s="424"/>
      <c r="H23" s="314"/>
      <c r="I23" s="101"/>
      <c r="J23" s="102"/>
      <c r="K23" s="432"/>
      <c r="L23" s="103"/>
      <c r="M23" s="102"/>
      <c r="N23" s="103"/>
      <c r="O23" s="309">
        <f t="shared" si="0"/>
        <v>0</v>
      </c>
      <c r="P23" s="103"/>
    </row>
    <row r="24" spans="1:16" s="35" customFormat="1" ht="18.75" customHeight="1">
      <c r="A24" s="313">
        <v>17</v>
      </c>
      <c r="B24" s="314"/>
      <c r="C24" s="101"/>
      <c r="D24" s="102"/>
      <c r="E24" s="432"/>
      <c r="F24" s="103"/>
      <c r="G24" s="424"/>
      <c r="H24" s="314"/>
      <c r="I24" s="101"/>
      <c r="J24" s="102"/>
      <c r="K24" s="432"/>
      <c r="L24" s="103"/>
      <c r="M24" s="102"/>
      <c r="N24" s="103"/>
      <c r="O24" s="309">
        <f t="shared" si="0"/>
        <v>0</v>
      </c>
      <c r="P24" s="103"/>
    </row>
    <row r="25" spans="1:16" s="35" customFormat="1" ht="18.75" customHeight="1">
      <c r="A25" s="313">
        <v>18</v>
      </c>
      <c r="B25" s="314"/>
      <c r="C25" s="101"/>
      <c r="D25" s="102"/>
      <c r="E25" s="432"/>
      <c r="F25" s="103"/>
      <c r="G25" s="424"/>
      <c r="H25" s="314"/>
      <c r="I25" s="101"/>
      <c r="J25" s="102"/>
      <c r="K25" s="432"/>
      <c r="L25" s="103"/>
      <c r="M25" s="102"/>
      <c r="N25" s="103"/>
      <c r="O25" s="309">
        <f t="shared" si="0"/>
        <v>0</v>
      </c>
      <c r="P25" s="103"/>
    </row>
    <row r="26" spans="1:16" s="35" customFormat="1" ht="18.75" customHeight="1">
      <c r="A26" s="313">
        <v>19</v>
      </c>
      <c r="B26" s="314"/>
      <c r="C26" s="101"/>
      <c r="D26" s="102"/>
      <c r="E26" s="432"/>
      <c r="F26" s="103"/>
      <c r="G26" s="424"/>
      <c r="H26" s="314"/>
      <c r="I26" s="101"/>
      <c r="J26" s="102"/>
      <c r="K26" s="432"/>
      <c r="L26" s="103"/>
      <c r="M26" s="102"/>
      <c r="N26" s="103"/>
      <c r="O26" s="309">
        <f t="shared" si="0"/>
        <v>0</v>
      </c>
      <c r="P26" s="103"/>
    </row>
    <row r="27" spans="1:16" s="35" customFormat="1" ht="18.75" customHeight="1">
      <c r="A27" s="313">
        <v>20</v>
      </c>
      <c r="B27" s="314"/>
      <c r="C27" s="101"/>
      <c r="D27" s="102"/>
      <c r="E27" s="102"/>
      <c r="F27" s="110"/>
      <c r="G27" s="424"/>
      <c r="H27" s="311"/>
      <c r="I27" s="193"/>
      <c r="J27" s="102"/>
      <c r="K27" s="102"/>
      <c r="L27" s="110"/>
      <c r="M27" s="102"/>
      <c r="N27" s="103"/>
      <c r="O27" s="309"/>
      <c r="P27" s="103"/>
    </row>
    <row r="28" spans="1:16" s="35" customFormat="1" ht="18.75" customHeight="1" thickBot="1">
      <c r="A28" s="313">
        <v>21</v>
      </c>
      <c r="B28" s="314"/>
      <c r="C28" s="101"/>
      <c r="D28" s="102"/>
      <c r="E28" s="102"/>
      <c r="F28" s="110"/>
      <c r="G28" s="424"/>
      <c r="H28" s="311"/>
      <c r="I28" s="193"/>
      <c r="J28" s="102"/>
      <c r="K28" s="102"/>
      <c r="L28" s="110"/>
      <c r="M28" s="102"/>
      <c r="N28" s="103"/>
      <c r="O28" s="309"/>
      <c r="P28" s="103"/>
    </row>
    <row r="29" spans="1:16" s="35" customFormat="1" ht="18.75" customHeight="1">
      <c r="A29" s="427">
        <v>22</v>
      </c>
      <c r="B29" s="314"/>
      <c r="C29" s="101"/>
      <c r="D29" s="102"/>
      <c r="E29" s="102"/>
      <c r="F29" s="110"/>
      <c r="G29" s="424"/>
      <c r="H29" s="311"/>
      <c r="I29" s="193"/>
      <c r="J29" s="102"/>
      <c r="K29" s="102"/>
      <c r="L29" s="110"/>
      <c r="M29" s="102"/>
      <c r="N29" s="103"/>
      <c r="O29" s="309"/>
      <c r="P29" s="103"/>
    </row>
    <row r="30" spans="1:16" s="35" customFormat="1" ht="18.75" customHeight="1">
      <c r="A30" s="428">
        <v>23</v>
      </c>
      <c r="B30" s="314"/>
      <c r="C30" s="101"/>
      <c r="D30" s="102"/>
      <c r="E30" s="102"/>
      <c r="F30" s="110"/>
      <c r="G30" s="424"/>
      <c r="H30" s="311"/>
      <c r="I30" s="193"/>
      <c r="J30" s="102"/>
      <c r="K30" s="102"/>
      <c r="L30" s="110"/>
      <c r="M30" s="102"/>
      <c r="N30" s="103"/>
      <c r="O30" s="309"/>
      <c r="P30" s="103"/>
    </row>
    <row r="31" spans="1:16" s="35" customFormat="1" ht="18.75" customHeight="1">
      <c r="A31" s="428">
        <v>24</v>
      </c>
      <c r="B31" s="314"/>
      <c r="C31" s="101"/>
      <c r="D31" s="102"/>
      <c r="E31" s="102"/>
      <c r="F31" s="110"/>
      <c r="G31" s="424"/>
      <c r="H31" s="311"/>
      <c r="I31" s="193"/>
      <c r="J31" s="102"/>
      <c r="K31" s="102"/>
      <c r="L31" s="110"/>
      <c r="M31" s="102"/>
      <c r="N31" s="103"/>
      <c r="O31" s="309"/>
      <c r="P31" s="103"/>
    </row>
    <row r="32" spans="1:16" ht="18.75" customHeight="1" thickBot="1">
      <c r="A32" s="428">
        <v>25</v>
      </c>
      <c r="B32" s="314"/>
      <c r="C32" s="101"/>
      <c r="D32" s="102"/>
      <c r="E32" s="102"/>
      <c r="F32" s="110"/>
      <c r="G32" s="424"/>
      <c r="H32" s="311"/>
      <c r="I32" s="193"/>
      <c r="J32" s="102"/>
      <c r="K32" s="102"/>
      <c r="L32" s="110"/>
      <c r="M32" s="102"/>
      <c r="N32" s="103"/>
      <c r="O32" s="309"/>
      <c r="P32" s="103"/>
    </row>
    <row r="33" spans="1:16" ht="18.75" customHeight="1">
      <c r="A33" s="427">
        <v>26</v>
      </c>
      <c r="B33" s="314"/>
      <c r="C33" s="101"/>
      <c r="D33" s="102"/>
      <c r="E33" s="102"/>
      <c r="F33" s="110"/>
      <c r="G33" s="424"/>
      <c r="H33" s="311"/>
      <c r="I33" s="193"/>
      <c r="J33" s="102"/>
      <c r="K33" s="102"/>
      <c r="L33" s="110"/>
      <c r="M33" s="102"/>
      <c r="N33" s="103"/>
      <c r="O33" s="309"/>
      <c r="P33" s="103"/>
    </row>
    <row r="34" spans="1:16" ht="18.75" customHeight="1">
      <c r="A34" s="428">
        <v>27</v>
      </c>
      <c r="B34" s="314"/>
      <c r="C34" s="101"/>
      <c r="D34" s="102"/>
      <c r="E34" s="102"/>
      <c r="F34" s="110"/>
      <c r="G34" s="424"/>
      <c r="H34" s="311"/>
      <c r="I34" s="193"/>
      <c r="J34" s="102"/>
      <c r="K34" s="102"/>
      <c r="L34" s="110"/>
      <c r="M34" s="102"/>
      <c r="N34" s="103"/>
      <c r="O34" s="309"/>
      <c r="P34" s="103"/>
    </row>
    <row r="35" spans="1:16" ht="18.75" customHeight="1">
      <c r="A35" s="428">
        <v>28</v>
      </c>
      <c r="B35" s="314"/>
      <c r="C35" s="101"/>
      <c r="D35" s="102"/>
      <c r="E35" s="102"/>
      <c r="F35" s="110"/>
      <c r="G35" s="424"/>
      <c r="H35" s="311"/>
      <c r="I35" s="193"/>
      <c r="J35" s="102"/>
      <c r="K35" s="102"/>
      <c r="L35" s="110"/>
      <c r="M35" s="102"/>
      <c r="N35" s="103"/>
      <c r="O35" s="309"/>
      <c r="P35" s="103"/>
    </row>
    <row r="36" spans="1:16" ht="18.75" customHeight="1">
      <c r="A36" s="428">
        <v>29</v>
      </c>
      <c r="B36" s="314"/>
      <c r="C36" s="101"/>
      <c r="D36" s="102"/>
      <c r="E36" s="102"/>
      <c r="F36" s="110"/>
      <c r="G36" s="424"/>
      <c r="H36" s="311"/>
      <c r="I36" s="193"/>
      <c r="J36" s="102"/>
      <c r="K36" s="102"/>
      <c r="L36" s="110"/>
      <c r="M36" s="102"/>
      <c r="N36" s="103"/>
      <c r="O36" s="309"/>
      <c r="P36" s="103"/>
    </row>
    <row r="37" spans="1:16" ht="18.75" customHeight="1">
      <c r="A37" s="428">
        <v>30</v>
      </c>
      <c r="B37" s="314"/>
      <c r="C37" s="101"/>
      <c r="D37" s="102"/>
      <c r="E37" s="102"/>
      <c r="F37" s="110"/>
      <c r="G37" s="424"/>
      <c r="H37" s="311"/>
      <c r="I37" s="193"/>
      <c r="J37" s="102"/>
      <c r="K37" s="102"/>
      <c r="L37" s="110"/>
      <c r="M37" s="102"/>
      <c r="N37" s="103"/>
      <c r="O37" s="309"/>
      <c r="P37" s="103"/>
    </row>
    <row r="38" spans="1:16" ht="18.75" customHeight="1">
      <c r="A38" s="428">
        <v>31</v>
      </c>
      <c r="B38" s="314"/>
      <c r="C38" s="101"/>
      <c r="D38" s="102"/>
      <c r="E38" s="102"/>
      <c r="F38" s="110"/>
      <c r="G38" s="424"/>
      <c r="H38" s="311"/>
      <c r="I38" s="193"/>
      <c r="J38" s="102"/>
      <c r="K38" s="102"/>
      <c r="L38" s="110"/>
      <c r="M38" s="102"/>
      <c r="N38" s="103"/>
      <c r="O38" s="309"/>
      <c r="P38" s="103"/>
    </row>
    <row r="39" spans="1:16" ht="18.75" customHeight="1">
      <c r="A39" s="428">
        <v>32</v>
      </c>
      <c r="B39" s="314"/>
      <c r="C39" s="101"/>
      <c r="D39" s="102"/>
      <c r="E39" s="102"/>
      <c r="F39" s="110"/>
      <c r="G39" s="424"/>
      <c r="H39" s="311"/>
      <c r="I39" s="193"/>
      <c r="J39" s="102"/>
      <c r="K39" s="102"/>
      <c r="L39" s="110"/>
      <c r="M39" s="102"/>
      <c r="N39" s="103"/>
      <c r="O39" s="309"/>
      <c r="P39" s="103"/>
    </row>
    <row r="40" spans="1:16" ht="18.75" customHeight="1">
      <c r="A40" s="313"/>
      <c r="B40" s="314"/>
      <c r="C40" s="101"/>
      <c r="D40" s="102"/>
      <c r="E40" s="102"/>
      <c r="F40" s="110"/>
      <c r="G40" s="424"/>
      <c r="H40" s="311"/>
      <c r="I40" s="193"/>
      <c r="J40" s="102"/>
      <c r="K40" s="102"/>
      <c r="L40" s="110"/>
      <c r="M40" s="102"/>
      <c r="N40" s="103"/>
      <c r="O40" s="309"/>
      <c r="P40" s="103"/>
    </row>
    <row r="41" spans="1:16" ht="18.75" customHeight="1">
      <c r="A41" s="313"/>
      <c r="B41" s="314"/>
      <c r="C41" s="101"/>
      <c r="D41" s="102"/>
      <c r="E41" s="102"/>
      <c r="F41" s="110"/>
      <c r="G41" s="424"/>
      <c r="H41" s="311"/>
      <c r="I41" s="193"/>
      <c r="J41" s="102"/>
      <c r="K41" s="102"/>
      <c r="L41" s="110"/>
      <c r="M41" s="102"/>
      <c r="N41" s="103"/>
      <c r="O41" s="309"/>
      <c r="P41" s="103"/>
    </row>
    <row r="42" spans="1:16" ht="18.75" customHeight="1">
      <c r="A42" s="313"/>
      <c r="B42" s="314"/>
      <c r="C42" s="101"/>
      <c r="D42" s="102"/>
      <c r="E42" s="102"/>
      <c r="F42" s="110"/>
      <c r="G42" s="424"/>
      <c r="H42" s="311"/>
      <c r="I42" s="193"/>
      <c r="J42" s="102"/>
      <c r="K42" s="102"/>
      <c r="L42" s="110"/>
      <c r="M42" s="102"/>
      <c r="N42" s="103"/>
      <c r="O42" s="309"/>
      <c r="P42" s="103"/>
    </row>
    <row r="43" spans="1:16" ht="18.75" customHeight="1">
      <c r="A43" s="313"/>
      <c r="B43" s="314"/>
      <c r="C43" s="101"/>
      <c r="D43" s="102"/>
      <c r="E43" s="102"/>
      <c r="F43" s="110"/>
      <c r="G43" s="424"/>
      <c r="H43" s="311"/>
      <c r="I43" s="193"/>
      <c r="J43" s="102"/>
      <c r="K43" s="102"/>
      <c r="L43" s="110"/>
      <c r="M43" s="102"/>
      <c r="N43" s="103"/>
      <c r="O43" s="309"/>
      <c r="P43" s="103"/>
    </row>
    <row r="44" spans="1:16" ht="18.75" customHeight="1">
      <c r="A44" s="313"/>
      <c r="B44" s="314"/>
      <c r="C44" s="101"/>
      <c r="D44" s="102"/>
      <c r="E44" s="102"/>
      <c r="F44" s="110"/>
      <c r="G44" s="424"/>
      <c r="H44" s="311"/>
      <c r="I44" s="193"/>
      <c r="J44" s="102"/>
      <c r="K44" s="102"/>
      <c r="L44" s="110"/>
      <c r="M44" s="102"/>
      <c r="N44" s="103"/>
      <c r="O44" s="309"/>
      <c r="P44" s="103"/>
    </row>
    <row r="45" spans="1:16" ht="18.75" customHeight="1">
      <c r="A45" s="313"/>
      <c r="B45" s="314"/>
      <c r="C45" s="101"/>
      <c r="D45" s="102"/>
      <c r="E45" s="102"/>
      <c r="F45" s="110"/>
      <c r="G45" s="424"/>
      <c r="H45" s="311"/>
      <c r="I45" s="193"/>
      <c r="J45" s="102"/>
      <c r="K45" s="102"/>
      <c r="L45" s="110"/>
      <c r="M45" s="102"/>
      <c r="N45" s="103"/>
      <c r="O45" s="309"/>
      <c r="P45" s="103"/>
    </row>
    <row r="46" spans="1:16" ht="18.75" customHeight="1">
      <c r="A46" s="313"/>
      <c r="B46" s="314"/>
      <c r="C46" s="101"/>
      <c r="D46" s="102"/>
      <c r="E46" s="102"/>
      <c r="F46" s="110"/>
      <c r="G46" s="424"/>
      <c r="H46" s="311"/>
      <c r="I46" s="193"/>
      <c r="J46" s="102"/>
      <c r="K46" s="102"/>
      <c r="L46" s="110"/>
      <c r="M46" s="102"/>
      <c r="N46" s="103"/>
      <c r="O46" s="309"/>
      <c r="P46" s="103"/>
    </row>
    <row r="47" spans="1:16" ht="18.75" customHeight="1">
      <c r="A47" s="313"/>
      <c r="B47" s="314"/>
      <c r="C47" s="101"/>
      <c r="D47" s="102"/>
      <c r="E47" s="102"/>
      <c r="F47" s="110"/>
      <c r="G47" s="424"/>
      <c r="H47" s="311"/>
      <c r="I47" s="193"/>
      <c r="J47" s="102"/>
      <c r="K47" s="102"/>
      <c r="L47" s="110"/>
      <c r="M47" s="102"/>
      <c r="N47" s="103"/>
      <c r="O47" s="309"/>
      <c r="P47" s="103"/>
    </row>
    <row r="48" spans="1:16" ht="18.75" customHeight="1">
      <c r="A48" s="313"/>
      <c r="B48" s="314"/>
      <c r="C48" s="101"/>
      <c r="D48" s="102"/>
      <c r="E48" s="102"/>
      <c r="F48" s="110"/>
      <c r="G48" s="424"/>
      <c r="H48" s="311"/>
      <c r="I48" s="193"/>
      <c r="J48" s="102"/>
      <c r="K48" s="102"/>
      <c r="L48" s="110"/>
      <c r="M48" s="102"/>
      <c r="N48" s="103"/>
      <c r="O48" s="309"/>
      <c r="P48" s="103"/>
    </row>
    <row r="49" spans="1:16" ht="18.75" customHeight="1">
      <c r="A49" s="313"/>
      <c r="B49" s="314"/>
      <c r="C49" s="101"/>
      <c r="D49" s="102"/>
      <c r="E49" s="102"/>
      <c r="F49" s="110"/>
      <c r="G49" s="424"/>
      <c r="H49" s="311"/>
      <c r="I49" s="193"/>
      <c r="J49" s="102"/>
      <c r="K49" s="102"/>
      <c r="L49" s="110"/>
      <c r="M49" s="102"/>
      <c r="N49" s="103"/>
      <c r="O49" s="309"/>
      <c r="P49" s="103"/>
    </row>
    <row r="50" spans="1:16" ht="18.75" customHeight="1">
      <c r="A50" s="313"/>
      <c r="B50" s="314"/>
      <c r="C50" s="101"/>
      <c r="D50" s="102"/>
      <c r="E50" s="102"/>
      <c r="F50" s="110"/>
      <c r="G50" s="424"/>
      <c r="H50" s="311"/>
      <c r="I50" s="193"/>
      <c r="J50" s="102"/>
      <c r="K50" s="102"/>
      <c r="L50" s="110"/>
      <c r="M50" s="102"/>
      <c r="N50" s="103"/>
      <c r="O50" s="309"/>
      <c r="P50" s="103"/>
    </row>
    <row r="51" spans="1:16" ht="18.75" customHeight="1">
      <c r="A51" s="313"/>
      <c r="B51" s="314"/>
      <c r="C51" s="101"/>
      <c r="D51" s="102"/>
      <c r="E51" s="102"/>
      <c r="F51" s="110"/>
      <c r="G51" s="424"/>
      <c r="H51" s="311"/>
      <c r="I51" s="193"/>
      <c r="J51" s="102"/>
      <c r="K51" s="102"/>
      <c r="L51" s="110"/>
      <c r="M51" s="102"/>
      <c r="N51" s="103"/>
      <c r="O51" s="309"/>
      <c r="P51" s="103"/>
    </row>
    <row r="52" spans="1:16" ht="18.75" customHeight="1">
      <c r="A52" s="313"/>
      <c r="B52" s="314"/>
      <c r="C52" s="101"/>
      <c r="D52" s="102"/>
      <c r="E52" s="102"/>
      <c r="F52" s="110"/>
      <c r="G52" s="424"/>
      <c r="H52" s="311"/>
      <c r="I52" s="193"/>
      <c r="J52" s="102"/>
      <c r="K52" s="102"/>
      <c r="L52" s="110"/>
      <c r="M52" s="102"/>
      <c r="N52" s="103"/>
      <c r="O52" s="309"/>
      <c r="P52" s="103"/>
    </row>
    <row r="53" spans="1:16" ht="18.75" customHeight="1">
      <c r="A53" s="313"/>
      <c r="B53" s="314"/>
      <c r="C53" s="101"/>
      <c r="D53" s="102"/>
      <c r="E53" s="102"/>
      <c r="F53" s="110"/>
      <c r="G53" s="424"/>
      <c r="H53" s="311"/>
      <c r="I53" s="193"/>
      <c r="J53" s="102"/>
      <c r="K53" s="102"/>
      <c r="L53" s="110"/>
      <c r="M53" s="102"/>
      <c r="N53" s="103"/>
      <c r="O53" s="309"/>
      <c r="P53" s="103"/>
    </row>
    <row r="54" spans="1:16" ht="18.75" customHeight="1">
      <c r="A54" s="313"/>
      <c r="B54" s="314"/>
      <c r="C54" s="101"/>
      <c r="D54" s="102"/>
      <c r="E54" s="102"/>
      <c r="F54" s="110"/>
      <c r="G54" s="424"/>
      <c r="H54" s="311"/>
      <c r="I54" s="193"/>
      <c r="J54" s="102"/>
      <c r="K54" s="102"/>
      <c r="L54" s="110"/>
      <c r="M54" s="102"/>
      <c r="N54" s="103"/>
      <c r="O54" s="309"/>
      <c r="P54" s="103"/>
    </row>
    <row r="55" spans="1:16" ht="18.75" customHeight="1">
      <c r="A55" s="313"/>
      <c r="B55" s="314"/>
      <c r="C55" s="101"/>
      <c r="D55" s="102"/>
      <c r="E55" s="102"/>
      <c r="F55" s="110"/>
      <c r="G55" s="424"/>
      <c r="H55" s="311"/>
      <c r="I55" s="193"/>
      <c r="J55" s="102"/>
      <c r="K55" s="102"/>
      <c r="L55" s="103"/>
      <c r="M55" s="102"/>
      <c r="N55" s="103"/>
      <c r="O55" s="309"/>
      <c r="P55" s="103"/>
    </row>
    <row r="56" spans="1:16" ht="18.75" customHeight="1">
      <c r="A56" s="313"/>
      <c r="B56" s="314"/>
      <c r="C56" s="101"/>
      <c r="D56" s="102"/>
      <c r="E56" s="432"/>
      <c r="F56" s="103"/>
      <c r="G56" s="424"/>
      <c r="H56" s="314"/>
      <c r="I56" s="101"/>
      <c r="J56" s="102"/>
      <c r="K56" s="432"/>
      <c r="L56" s="103"/>
      <c r="M56" s="102"/>
      <c r="N56" s="103"/>
      <c r="O56" s="309"/>
      <c r="P56" s="103"/>
    </row>
    <row r="57" spans="1:16" ht="18.75" customHeight="1">
      <c r="A57" s="313"/>
      <c r="B57" s="314"/>
      <c r="C57" s="101"/>
      <c r="D57" s="102"/>
      <c r="E57" s="102"/>
      <c r="F57" s="110"/>
      <c r="G57" s="424"/>
      <c r="H57" s="311"/>
      <c r="I57" s="193"/>
      <c r="J57" s="102"/>
      <c r="K57" s="102"/>
      <c r="L57" s="110"/>
      <c r="M57" s="102"/>
      <c r="N57" s="103"/>
      <c r="O57" s="309"/>
      <c r="P57" s="103"/>
    </row>
    <row r="58" spans="1:16" ht="18.75" customHeight="1">
      <c r="A58" s="313"/>
      <c r="B58" s="314"/>
      <c r="C58" s="101"/>
      <c r="D58" s="102"/>
      <c r="E58" s="432"/>
      <c r="F58" s="103"/>
      <c r="G58" s="424"/>
      <c r="H58" s="314"/>
      <c r="I58" s="101"/>
      <c r="J58" s="102"/>
      <c r="K58" s="432"/>
      <c r="L58" s="103"/>
      <c r="M58" s="102"/>
      <c r="N58" s="103"/>
      <c r="O58" s="309"/>
      <c r="P58" s="103"/>
    </row>
    <row r="59" spans="1:16" ht="18.75" customHeight="1">
      <c r="A59" s="313"/>
      <c r="B59" s="314"/>
      <c r="C59" s="101"/>
      <c r="D59" s="102"/>
      <c r="E59" s="432"/>
      <c r="F59" s="103"/>
      <c r="G59" s="424"/>
      <c r="H59" s="314"/>
      <c r="I59" s="101"/>
      <c r="J59" s="102"/>
      <c r="K59" s="432"/>
      <c r="L59" s="103"/>
      <c r="M59" s="102"/>
      <c r="N59" s="103"/>
      <c r="O59" s="309"/>
      <c r="P59" s="103"/>
    </row>
    <row r="60" spans="1:16" ht="18.75" customHeight="1">
      <c r="A60" s="313"/>
      <c r="B60" s="314"/>
      <c r="C60" s="101"/>
      <c r="D60" s="102"/>
      <c r="E60" s="432"/>
      <c r="F60" s="103"/>
      <c r="G60" s="424"/>
      <c r="H60" s="314"/>
      <c r="I60" s="101"/>
      <c r="J60" s="102"/>
      <c r="K60" s="432"/>
      <c r="L60" s="103"/>
      <c r="M60" s="102"/>
      <c r="N60" s="103"/>
      <c r="O60" s="309"/>
      <c r="P60" s="103"/>
    </row>
    <row r="61" spans="1:16" ht="18.75" customHeight="1">
      <c r="A61" s="313"/>
      <c r="B61" s="314"/>
      <c r="C61" s="101"/>
      <c r="D61" s="102"/>
      <c r="E61" s="432"/>
      <c r="F61" s="103"/>
      <c r="G61" s="424"/>
      <c r="H61" s="314"/>
      <c r="I61" s="101"/>
      <c r="J61" s="102"/>
      <c r="K61" s="432"/>
      <c r="L61" s="103"/>
      <c r="M61" s="102"/>
      <c r="N61" s="194"/>
      <c r="O61" s="309"/>
      <c r="P61" s="103"/>
    </row>
    <row r="62" spans="1:16" ht="18.75" customHeight="1">
      <c r="A62" s="313"/>
      <c r="B62" s="314"/>
      <c r="C62" s="101"/>
      <c r="D62" s="102"/>
      <c r="E62" s="432"/>
      <c r="F62" s="103"/>
      <c r="G62" s="424"/>
      <c r="H62" s="314"/>
      <c r="I62" s="101"/>
      <c r="J62" s="102"/>
      <c r="K62" s="432"/>
      <c r="L62" s="103"/>
      <c r="M62" s="102"/>
      <c r="N62" s="103"/>
      <c r="O62" s="309"/>
      <c r="P62" s="103"/>
    </row>
    <row r="63" spans="1:16" ht="18.75" customHeight="1">
      <c r="A63" s="313"/>
      <c r="B63" s="314"/>
      <c r="C63" s="101"/>
      <c r="D63" s="102"/>
      <c r="E63" s="432"/>
      <c r="F63" s="103"/>
      <c r="G63" s="424"/>
      <c r="H63" s="314"/>
      <c r="I63" s="101"/>
      <c r="J63" s="102"/>
      <c r="K63" s="433"/>
      <c r="L63" s="103"/>
      <c r="M63" s="102"/>
      <c r="N63" s="103"/>
      <c r="O63" s="309"/>
      <c r="P63" s="103"/>
    </row>
    <row r="64" spans="1:16" ht="18.75" customHeight="1">
      <c r="A64" s="313"/>
      <c r="B64" s="314"/>
      <c r="C64" s="101"/>
      <c r="D64" s="102"/>
      <c r="E64" s="432"/>
      <c r="F64" s="103"/>
      <c r="G64" s="424"/>
      <c r="H64" s="314"/>
      <c r="I64" s="101"/>
      <c r="J64" s="102"/>
      <c r="K64" s="432"/>
      <c r="L64" s="103"/>
      <c r="M64" s="102"/>
      <c r="N64" s="103"/>
      <c r="O64" s="309"/>
      <c r="P64" s="103"/>
    </row>
    <row r="65" spans="1:16" ht="18.75" customHeight="1">
      <c r="A65" s="313"/>
      <c r="B65" s="314"/>
      <c r="C65" s="101"/>
      <c r="D65" s="102"/>
      <c r="E65" s="432"/>
      <c r="F65" s="103"/>
      <c r="G65" s="424"/>
      <c r="H65" s="314"/>
      <c r="I65" s="101"/>
      <c r="J65" s="102"/>
      <c r="K65" s="432"/>
      <c r="L65" s="103"/>
      <c r="M65" s="102"/>
      <c r="N65" s="103"/>
      <c r="O65" s="309"/>
      <c r="P65" s="103"/>
    </row>
    <row r="66" spans="1:16" ht="18.75" customHeight="1">
      <c r="A66" s="313"/>
      <c r="B66" s="314"/>
      <c r="C66" s="101"/>
      <c r="D66" s="102"/>
      <c r="E66" s="432"/>
      <c r="F66" s="103"/>
      <c r="G66" s="424"/>
      <c r="H66" s="314"/>
      <c r="I66" s="101"/>
      <c r="J66" s="102"/>
      <c r="K66" s="434"/>
      <c r="L66" s="103"/>
      <c r="M66" s="102"/>
      <c r="N66" s="103"/>
      <c r="O66" s="309"/>
      <c r="P66" s="103"/>
    </row>
    <row r="67" spans="1:16" ht="18.75" customHeight="1">
      <c r="A67" s="313"/>
      <c r="B67" s="314"/>
      <c r="C67" s="101"/>
      <c r="D67" s="102"/>
      <c r="E67" s="432"/>
      <c r="F67" s="103"/>
      <c r="G67" s="424"/>
      <c r="H67" s="314"/>
      <c r="I67" s="101"/>
      <c r="J67" s="102"/>
      <c r="K67" s="432"/>
      <c r="L67" s="103"/>
      <c r="M67" s="102"/>
      <c r="N67" s="103"/>
      <c r="O67" s="309"/>
      <c r="P67" s="103"/>
    </row>
    <row r="68" spans="1:16" ht="19.5" customHeight="1">
      <c r="A68" s="313"/>
      <c r="B68" s="314"/>
      <c r="C68" s="101"/>
      <c r="D68" s="102"/>
      <c r="E68" s="432"/>
      <c r="F68" s="103"/>
      <c r="G68" s="424"/>
      <c r="H68" s="314"/>
      <c r="I68" s="101"/>
      <c r="J68" s="102"/>
      <c r="K68" s="432"/>
      <c r="L68" s="103"/>
      <c r="M68" s="102"/>
      <c r="N68" s="103"/>
      <c r="O68" s="309"/>
      <c r="P68" s="103"/>
    </row>
    <row r="69" spans="1:16" ht="19.5" customHeight="1">
      <c r="A69" s="313"/>
      <c r="B69" s="314"/>
      <c r="C69" s="101"/>
      <c r="D69" s="102"/>
      <c r="E69" s="432"/>
      <c r="F69" s="103"/>
      <c r="G69" s="424"/>
      <c r="H69" s="314"/>
      <c r="I69" s="101"/>
      <c r="J69" s="102"/>
      <c r="K69" s="432"/>
      <c r="L69" s="103"/>
      <c r="M69" s="102"/>
      <c r="N69" s="103"/>
      <c r="O69" s="309"/>
      <c r="P69" s="103"/>
    </row>
    <row r="70" spans="1:16" ht="19.5" customHeight="1">
      <c r="A70" s="313"/>
      <c r="B70" s="314"/>
      <c r="C70" s="101"/>
      <c r="D70" s="102"/>
      <c r="E70" s="432"/>
      <c r="F70" s="103"/>
      <c r="G70" s="424"/>
      <c r="H70" s="314"/>
      <c r="I70" s="101"/>
      <c r="J70" s="102"/>
      <c r="K70" s="432"/>
      <c r="L70" s="103"/>
      <c r="M70" s="102"/>
      <c r="N70" s="103"/>
      <c r="O70" s="309"/>
      <c r="P70" s="103"/>
    </row>
    <row r="71" spans="1:16" ht="19.5" customHeight="1">
      <c r="A71" s="313"/>
      <c r="B71" s="314"/>
      <c r="C71" s="101"/>
      <c r="D71" s="102"/>
      <c r="E71" s="432"/>
      <c r="F71" s="103"/>
      <c r="G71" s="424"/>
      <c r="H71" s="314"/>
      <c r="I71" s="101"/>
      <c r="J71" s="102"/>
      <c r="K71" s="432"/>
      <c r="L71" s="103"/>
      <c r="M71" s="102"/>
      <c r="N71" s="103"/>
      <c r="O71" s="309"/>
      <c r="P71" s="103"/>
    </row>
    <row r="72" spans="1:16" ht="19.5" customHeight="1">
      <c r="A72" s="313"/>
      <c r="B72" s="314"/>
      <c r="C72" s="101"/>
      <c r="D72" s="102"/>
      <c r="E72" s="102"/>
      <c r="F72" s="110"/>
      <c r="G72" s="424"/>
      <c r="H72" s="311"/>
      <c r="I72" s="193"/>
      <c r="J72" s="102"/>
      <c r="K72" s="102"/>
      <c r="L72" s="103"/>
      <c r="M72" s="102"/>
      <c r="N72" s="103"/>
      <c r="O72" s="309"/>
      <c r="P72" s="103"/>
    </row>
    <row r="73" spans="1:16" ht="19.5" customHeight="1">
      <c r="A73" s="313"/>
      <c r="B73" s="314"/>
      <c r="C73" s="101"/>
      <c r="D73" s="102"/>
      <c r="E73" s="432"/>
      <c r="F73" s="103"/>
      <c r="G73" s="424"/>
      <c r="H73" s="314"/>
      <c r="I73" s="101"/>
      <c r="J73" s="102"/>
      <c r="K73" s="432"/>
      <c r="L73" s="103"/>
      <c r="M73" s="102"/>
      <c r="N73" s="103"/>
      <c r="O73" s="309"/>
      <c r="P73" s="103"/>
    </row>
    <row r="74" spans="1:16" ht="19.5" customHeight="1">
      <c r="A74" s="313"/>
      <c r="B74" s="314"/>
      <c r="C74" s="101"/>
      <c r="D74" s="102"/>
      <c r="E74" s="432"/>
      <c r="F74" s="103"/>
      <c r="G74" s="424"/>
      <c r="H74" s="314"/>
      <c r="I74" s="101"/>
      <c r="J74" s="102"/>
      <c r="K74" s="432"/>
      <c r="L74" s="103"/>
      <c r="M74" s="102"/>
      <c r="N74" s="103"/>
      <c r="O74" s="309"/>
      <c r="P74" s="103"/>
    </row>
    <row r="75" spans="1:16" ht="19.5" customHeight="1">
      <c r="A75" s="313"/>
      <c r="B75" s="314"/>
      <c r="C75" s="101"/>
      <c r="D75" s="102"/>
      <c r="E75" s="432"/>
      <c r="F75" s="103"/>
      <c r="G75" s="424"/>
      <c r="H75" s="314"/>
      <c r="I75" s="101"/>
      <c r="J75" s="102"/>
      <c r="K75" s="432"/>
      <c r="L75" s="103"/>
      <c r="M75" s="102"/>
      <c r="N75" s="103"/>
      <c r="O75" s="309"/>
      <c r="P75" s="103"/>
    </row>
    <row r="76" spans="1:16" ht="19.5" customHeight="1">
      <c r="A76" s="313"/>
      <c r="B76" s="314"/>
      <c r="C76" s="101"/>
      <c r="D76" s="102"/>
      <c r="E76" s="432"/>
      <c r="F76" s="103"/>
      <c r="G76" s="424"/>
      <c r="H76" s="314"/>
      <c r="I76" s="101"/>
      <c r="J76" s="102"/>
      <c r="K76" s="432"/>
      <c r="L76" s="103"/>
      <c r="M76" s="102"/>
      <c r="N76" s="103"/>
      <c r="O76" s="309"/>
      <c r="P76" s="103"/>
    </row>
    <row r="77" spans="1:16" ht="19.5" customHeight="1">
      <c r="A77" s="313"/>
      <c r="B77" s="314"/>
      <c r="C77" s="101"/>
      <c r="D77" s="102"/>
      <c r="E77" s="432"/>
      <c r="F77" s="103"/>
      <c r="G77" s="424"/>
      <c r="H77" s="314"/>
      <c r="I77" s="101"/>
      <c r="J77" s="102"/>
      <c r="K77" s="432"/>
      <c r="L77" s="103"/>
      <c r="M77" s="102"/>
      <c r="N77" s="194"/>
      <c r="O77" s="309"/>
      <c r="P77" s="103"/>
    </row>
    <row r="78" spans="1:16" ht="19.5" customHeight="1">
      <c r="A78" s="313"/>
      <c r="B78" s="314"/>
      <c r="C78" s="101"/>
      <c r="D78" s="102"/>
      <c r="E78" s="432"/>
      <c r="F78" s="103"/>
      <c r="G78" s="424"/>
      <c r="H78" s="314"/>
      <c r="I78" s="101"/>
      <c r="J78" s="102"/>
      <c r="K78" s="432"/>
      <c r="L78" s="103"/>
      <c r="M78" s="102"/>
      <c r="N78" s="103"/>
      <c r="O78" s="309"/>
      <c r="P78" s="103"/>
    </row>
    <row r="79" spans="1:16" ht="19.5" customHeight="1">
      <c r="A79" s="313"/>
      <c r="B79" s="314"/>
      <c r="C79" s="101"/>
      <c r="D79" s="102"/>
      <c r="E79" s="432"/>
      <c r="F79" s="103"/>
      <c r="G79" s="424"/>
      <c r="H79" s="314"/>
      <c r="I79" s="101"/>
      <c r="J79" s="102"/>
      <c r="K79" s="433"/>
      <c r="L79" s="103"/>
      <c r="M79" s="102"/>
      <c r="N79" s="103"/>
      <c r="O79" s="309"/>
      <c r="P79" s="103"/>
    </row>
    <row r="80" spans="1:16" ht="19.5" customHeight="1">
      <c r="A80" s="313"/>
      <c r="B80" s="314"/>
      <c r="C80" s="101"/>
      <c r="D80" s="102"/>
      <c r="E80" s="432"/>
      <c r="F80" s="103"/>
      <c r="G80" s="424"/>
      <c r="H80" s="314"/>
      <c r="I80" s="101"/>
      <c r="J80" s="102"/>
      <c r="K80" s="432"/>
      <c r="L80" s="103"/>
      <c r="M80" s="102"/>
      <c r="N80" s="103"/>
      <c r="O80" s="309"/>
      <c r="P80" s="103"/>
    </row>
    <row r="81" spans="1:16" ht="19.5" customHeight="1">
      <c r="A81" s="313"/>
      <c r="B81" s="314"/>
      <c r="C81" s="101"/>
      <c r="D81" s="102"/>
      <c r="E81" s="432"/>
      <c r="F81" s="103"/>
      <c r="G81" s="424"/>
      <c r="H81" s="314"/>
      <c r="I81" s="101"/>
      <c r="J81" s="102"/>
      <c r="K81" s="432"/>
      <c r="L81" s="103"/>
      <c r="M81" s="102"/>
      <c r="N81" s="103"/>
      <c r="O81" s="309"/>
      <c r="P81" s="103"/>
    </row>
    <row r="82" spans="1:16" ht="19.5" customHeight="1">
      <c r="A82" s="313"/>
      <c r="B82" s="314"/>
      <c r="C82" s="101"/>
      <c r="D82" s="102"/>
      <c r="E82" s="432"/>
      <c r="F82" s="103"/>
      <c r="G82" s="424"/>
      <c r="H82" s="314"/>
      <c r="I82" s="101"/>
      <c r="J82" s="102"/>
      <c r="K82" s="434"/>
      <c r="L82" s="103"/>
      <c r="M82" s="102"/>
      <c r="N82" s="103"/>
      <c r="O82" s="309"/>
      <c r="P82" s="103"/>
    </row>
    <row r="83" spans="1:16" ht="19.5" customHeight="1">
      <c r="A83" s="313"/>
      <c r="B83" s="314"/>
      <c r="C83" s="101"/>
      <c r="D83" s="102"/>
      <c r="E83" s="432"/>
      <c r="F83" s="103"/>
      <c r="G83" s="424"/>
      <c r="H83" s="314"/>
      <c r="I83" s="101"/>
      <c r="J83" s="102"/>
      <c r="K83" s="432"/>
      <c r="L83" s="103"/>
      <c r="M83" s="102"/>
      <c r="N83" s="103"/>
      <c r="O83" s="309"/>
      <c r="P83" s="103"/>
    </row>
    <row r="84" spans="1:16" ht="19.5" customHeight="1">
      <c r="A84" s="313"/>
      <c r="B84" s="314"/>
      <c r="C84" s="101"/>
      <c r="D84" s="102"/>
      <c r="E84" s="432"/>
      <c r="F84" s="103"/>
      <c r="G84" s="424"/>
      <c r="H84" s="314"/>
      <c r="I84" s="101"/>
      <c r="J84" s="102"/>
      <c r="K84" s="432"/>
      <c r="L84" s="103"/>
      <c r="M84" s="102"/>
      <c r="N84" s="103"/>
      <c r="O84" s="309"/>
      <c r="P84" s="103"/>
    </row>
    <row r="85" spans="1:16" ht="19.5" customHeight="1">
      <c r="A85" s="313"/>
      <c r="B85" s="314"/>
      <c r="C85" s="101"/>
      <c r="D85" s="102"/>
      <c r="E85" s="432"/>
      <c r="F85" s="103"/>
      <c r="G85" s="424"/>
      <c r="H85" s="314"/>
      <c r="I85" s="101"/>
      <c r="J85" s="102"/>
      <c r="K85" s="432"/>
      <c r="L85" s="103"/>
      <c r="M85" s="102"/>
      <c r="N85" s="103"/>
      <c r="O85" s="309"/>
      <c r="P85" s="103"/>
    </row>
    <row r="86" spans="1:16" ht="19.5" customHeight="1">
      <c r="A86" s="313"/>
      <c r="B86" s="314"/>
      <c r="C86" s="101"/>
      <c r="D86" s="102"/>
      <c r="E86" s="432"/>
      <c r="F86" s="103"/>
      <c r="G86" s="424"/>
      <c r="H86" s="314"/>
      <c r="I86" s="101"/>
      <c r="J86" s="102"/>
      <c r="K86" s="432"/>
      <c r="L86" s="103"/>
      <c r="M86" s="102"/>
      <c r="N86" s="103"/>
      <c r="O86" s="309"/>
      <c r="P86" s="103"/>
    </row>
    <row r="87" spans="1:16" ht="19.5" customHeight="1" thickBot="1">
      <c r="A87" s="313"/>
      <c r="B87" s="315"/>
      <c r="C87" s="240"/>
      <c r="D87" s="312"/>
      <c r="E87" s="435"/>
      <c r="F87" s="436"/>
      <c r="G87" s="425"/>
      <c r="H87" s="315"/>
      <c r="I87" s="240"/>
      <c r="J87" s="312"/>
      <c r="K87" s="435"/>
      <c r="L87" s="436"/>
      <c r="M87" s="102"/>
      <c r="N87" s="103"/>
      <c r="O87" s="309"/>
      <c r="P87" s="103"/>
    </row>
  </sheetData>
  <sheetProtection/>
  <mergeCells count="4">
    <mergeCell ref="A5:B5"/>
    <mergeCell ref="B6:F6"/>
    <mergeCell ref="H6:L6"/>
    <mergeCell ref="M6:P6"/>
  </mergeCells>
  <conditionalFormatting sqref="K8">
    <cfRule type="expression" priority="1" dxfId="22" stopIfTrue="1">
      <formula>AND(ROUNDDOWN(($A$4-K8)/365.25,0)&lt;=13,M20&lt;&gt;"OK")</formula>
    </cfRule>
    <cfRule type="expression" priority="2" dxfId="21" stopIfTrue="1">
      <formula>AND(ROUNDDOWN(($A$4-K8)/365.25,0)&lt;=14,M20&lt;&gt;"OK")</formula>
    </cfRule>
    <cfRule type="expression" priority="3" dxfId="20" stopIfTrue="1">
      <formula>AND(ROUNDDOWN(($A$4-K8)/365.25,0)&lt;=17,M20&lt;&gt;"OK")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showGridLines="0" showZeros="0" zoomScalePageLayoutView="0" workbookViewId="0" topLeftCell="A1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9" customFormat="1" ht="21.75" customHeight="1">
      <c r="A1" s="91" t="s">
        <v>188</v>
      </c>
      <c r="B1" s="445"/>
      <c r="C1" s="446"/>
      <c r="D1" s="446"/>
      <c r="E1" s="446"/>
      <c r="F1" s="446"/>
      <c r="G1" s="446"/>
      <c r="H1" s="446"/>
      <c r="I1" s="447"/>
      <c r="J1" s="448"/>
      <c r="K1" s="449" t="s">
        <v>52</v>
      </c>
      <c r="L1" s="195"/>
      <c r="M1" s="196"/>
      <c r="N1" s="120"/>
      <c r="O1" s="120"/>
      <c r="P1" s="120"/>
      <c r="R1" s="120"/>
    </row>
    <row r="2" spans="1:18" s="104" customFormat="1" ht="18.75">
      <c r="A2" s="298" t="s">
        <v>36</v>
      </c>
      <c r="B2" s="450"/>
      <c r="C2" s="450"/>
      <c r="D2" s="450"/>
      <c r="E2" s="450"/>
      <c r="F2" s="451" t="str">
        <f>Altalanos!$C$8</f>
        <v>Fp120+</v>
      </c>
      <c r="G2" s="452"/>
      <c r="H2" s="453"/>
      <c r="I2" s="453"/>
      <c r="J2" s="454"/>
      <c r="K2" s="449"/>
      <c r="L2" s="195"/>
      <c r="M2" s="195"/>
      <c r="N2" s="118"/>
      <c r="P2" s="118"/>
      <c r="R2" s="118"/>
    </row>
    <row r="3" spans="1:18" s="19" customFormat="1" ht="10.5" customHeight="1">
      <c r="A3" s="54" t="s">
        <v>14</v>
      </c>
      <c r="B3" s="54"/>
      <c r="C3" s="54"/>
      <c r="D3" s="54"/>
      <c r="E3" s="54"/>
      <c r="F3" s="54"/>
      <c r="G3" s="54" t="s">
        <v>11</v>
      </c>
      <c r="H3" s="54"/>
      <c r="I3" s="54"/>
      <c r="J3" s="197"/>
      <c r="K3" s="55" t="s">
        <v>19</v>
      </c>
      <c r="L3" s="122"/>
      <c r="M3" s="86"/>
      <c r="N3" s="197"/>
      <c r="O3" s="54"/>
      <c r="P3" s="197"/>
      <c r="Q3" s="54"/>
      <c r="R3" s="198" t="s">
        <v>20</v>
      </c>
    </row>
    <row r="4" spans="1:18" s="31" customFormat="1" ht="11.25" customHeight="1" thickBot="1">
      <c r="A4" s="469" t="str">
        <f>Altalanos!$A$10</f>
        <v>2020.07.17-19.</v>
      </c>
      <c r="B4" s="469"/>
      <c r="C4" s="469"/>
      <c r="D4" s="123"/>
      <c r="E4" s="284"/>
      <c r="F4" s="123"/>
      <c r="G4" s="124" t="str">
        <f>Altalanos!$C$10</f>
        <v>Budapest</v>
      </c>
      <c r="H4" s="199"/>
      <c r="I4" s="123"/>
      <c r="J4" s="200"/>
      <c r="K4" s="126"/>
      <c r="L4" s="125"/>
      <c r="M4" s="100"/>
      <c r="N4" s="200"/>
      <c r="O4" s="123"/>
      <c r="P4" s="200"/>
      <c r="Q4" s="123"/>
      <c r="R4" s="87" t="str">
        <f>Altalanos!$E$10</f>
        <v>Kádár László</v>
      </c>
    </row>
    <row r="5" spans="1:18" s="19" customFormat="1" ht="9.75">
      <c r="A5" s="201"/>
      <c r="B5" s="464" t="s">
        <v>235</v>
      </c>
      <c r="C5" s="304" t="s">
        <v>55</v>
      </c>
      <c r="D5" s="57" t="s">
        <v>26</v>
      </c>
      <c r="E5" s="304" t="s">
        <v>23</v>
      </c>
      <c r="F5" s="67" t="s">
        <v>17</v>
      </c>
      <c r="G5" s="67" t="s">
        <v>18</v>
      </c>
      <c r="H5" s="67"/>
      <c r="I5" s="67" t="s">
        <v>22</v>
      </c>
      <c r="J5" s="67"/>
      <c r="K5" s="57" t="s">
        <v>27</v>
      </c>
      <c r="L5" s="202"/>
      <c r="M5" s="57" t="s">
        <v>41</v>
      </c>
      <c r="N5" s="202"/>
      <c r="O5" s="57" t="s">
        <v>53</v>
      </c>
      <c r="P5" s="202"/>
      <c r="Q5" s="57"/>
      <c r="R5" s="203"/>
    </row>
    <row r="6" spans="1:18" s="19" customFormat="1" ht="3.75" customHeight="1" thickBot="1">
      <c r="A6" s="204"/>
      <c r="B6" s="96"/>
      <c r="C6" s="96"/>
      <c r="D6" s="96"/>
      <c r="E6" s="96"/>
      <c r="F6" s="22"/>
      <c r="G6" s="22"/>
      <c r="H6" s="97"/>
      <c r="I6" s="22"/>
      <c r="J6" s="112"/>
      <c r="K6" s="96"/>
      <c r="L6" s="112"/>
      <c r="M6" s="96"/>
      <c r="N6" s="112"/>
      <c r="O6" s="96"/>
      <c r="P6" s="112"/>
      <c r="Q6" s="96"/>
      <c r="R6" s="121"/>
    </row>
    <row r="7" spans="1:21" s="38" customFormat="1" ht="10.5" customHeight="1">
      <c r="A7" s="205">
        <v>1</v>
      </c>
      <c r="B7" s="465">
        <v>75</v>
      </c>
      <c r="C7" s="257">
        <f>IF($D7="","",VLOOKUP($D7,'120elő'!$A$7:$P$23,15))</f>
        <v>1</v>
      </c>
      <c r="D7" s="131">
        <v>1</v>
      </c>
      <c r="E7" s="420" t="str">
        <f>UPPER(IF($D7="","",VLOOKUP($D7,'120elő'!$A$7:$P$23,5)))</f>
        <v>530403</v>
      </c>
      <c r="F7" s="421" t="str">
        <f>UPPER(IF($D7="","",VLOOKUP($D7,'120elő'!$A$7:$P$23,2)))</f>
        <v>KOSTYÁL</v>
      </c>
      <c r="G7" s="421" t="str">
        <f>IF($D7="","",VLOOKUP($D7,'120elő'!$A$7:$P$23,3))</f>
        <v>Gyula</v>
      </c>
      <c r="H7" s="422"/>
      <c r="I7" s="421">
        <f>IF($D7="","",VLOOKUP($D7,'120elő'!$A$7:$P$23,4))</f>
        <v>0</v>
      </c>
      <c r="J7" s="207"/>
      <c r="K7" s="133"/>
      <c r="L7" s="134"/>
      <c r="M7" s="133"/>
      <c r="N7" s="134"/>
      <c r="O7" s="133"/>
      <c r="P7" s="134"/>
      <c r="Q7" s="133"/>
      <c r="R7" s="135"/>
      <c r="S7" s="138"/>
      <c r="U7" s="139" t="str">
        <f>Birók!P21</f>
        <v>Bíró</v>
      </c>
    </row>
    <row r="8" spans="1:21" s="38" customFormat="1" ht="9" customHeight="1">
      <c r="A8" s="180"/>
      <c r="B8" s="466">
        <v>75</v>
      </c>
      <c r="C8" s="208"/>
      <c r="D8" s="208"/>
      <c r="E8" s="420" t="str">
        <f>UPPER(IF($D7="","",VLOOKUP($D7,'120elő'!$A$7:$P$23,11)))</f>
        <v>550913</v>
      </c>
      <c r="F8" s="421" t="str">
        <f>UPPER(IF($D7="","",VLOOKUP($D7,'120elő'!$A$7:$P$23,8)))</f>
        <v>KOVÁCS S</v>
      </c>
      <c r="G8" s="421" t="str">
        <f>IF($D7="","",VLOOKUP($D7,'120elő'!$A$7:$P$23,9))</f>
        <v>Ottó</v>
      </c>
      <c r="H8" s="422"/>
      <c r="I8" s="421">
        <f>IF($D7="","",VLOOKUP($D7,'120elő'!$A$7:$P$23,10))</f>
        <v>0</v>
      </c>
      <c r="J8" s="209"/>
      <c r="K8" s="129">
        <f>IF(J8="a",F7,IF(J8="b",F9,""))</f>
      </c>
      <c r="L8" s="134"/>
      <c r="M8" s="133"/>
      <c r="N8" s="134"/>
      <c r="O8" s="133"/>
      <c r="P8" s="134"/>
      <c r="Q8" s="133"/>
      <c r="R8" s="135"/>
      <c r="S8" s="138"/>
      <c r="U8" s="142" t="str">
        <f>Birók!P22</f>
        <v> </v>
      </c>
    </row>
    <row r="9" spans="1:21" s="38" customFormat="1" ht="9" customHeight="1">
      <c r="A9" s="180"/>
      <c r="B9" s="466"/>
      <c r="C9" s="140"/>
      <c r="D9" s="140"/>
      <c r="E9" s="140"/>
      <c r="F9" s="130"/>
      <c r="G9" s="130"/>
      <c r="H9" s="97"/>
      <c r="I9" s="130"/>
      <c r="J9" s="210"/>
      <c r="K9" s="211" t="str">
        <f>UPPER(IF(OR(J10="a",J10="as"),F7,IF(OR(J10="b",J10="bs"),F11,)))</f>
        <v>KOSTYÁL</v>
      </c>
      <c r="L9" s="212"/>
      <c r="M9" s="133"/>
      <c r="N9" s="134"/>
      <c r="O9" s="133"/>
      <c r="P9" s="134"/>
      <c r="Q9" s="133"/>
      <c r="R9" s="135"/>
      <c r="S9" s="138"/>
      <c r="U9" s="142" t="str">
        <f>Birók!P23</f>
        <v> </v>
      </c>
    </row>
    <row r="10" spans="1:21" s="38" customFormat="1" ht="9" customHeight="1">
      <c r="A10" s="180"/>
      <c r="B10" s="466"/>
      <c r="C10" s="140"/>
      <c r="D10" s="140"/>
      <c r="E10" s="318"/>
      <c r="F10" s="319"/>
      <c r="G10" s="319"/>
      <c r="H10" s="320"/>
      <c r="I10" s="308" t="s">
        <v>0</v>
      </c>
      <c r="J10" s="144" t="s">
        <v>200</v>
      </c>
      <c r="K10" s="213" t="str">
        <f>UPPER(IF(OR(J10="a",J10="as"),F8,IF(OR(J10="b",J10="bs"),F12,)))</f>
        <v>KOVÁCS S</v>
      </c>
      <c r="L10" s="214"/>
      <c r="M10" s="133"/>
      <c r="N10" s="134"/>
      <c r="O10" s="133"/>
      <c r="P10" s="134"/>
      <c r="Q10" s="133"/>
      <c r="R10" s="135"/>
      <c r="S10" s="138"/>
      <c r="U10" s="142" t="str">
        <f>Birók!P24</f>
        <v> </v>
      </c>
    </row>
    <row r="11" spans="1:21" s="38" customFormat="1" ht="9" customHeight="1">
      <c r="A11" s="180">
        <v>2</v>
      </c>
      <c r="B11" s="465">
        <v>25</v>
      </c>
      <c r="C11" s="257">
        <f>IF($D11="","",VLOOKUP($D11,'120elő'!$A$7:$P$23,15))</f>
        <v>0</v>
      </c>
      <c r="D11" s="131">
        <v>3</v>
      </c>
      <c r="E11" s="316" t="str">
        <f>UPPER(IF($D11="","",VLOOKUP($D11,'120elő'!$A$7:$P$23,5)))</f>
        <v>510414</v>
      </c>
      <c r="F11" s="307" t="str">
        <f>UPPER(IF($D11="","",VLOOKUP($D11,'120elő'!$A$7:$P$23,2)))</f>
        <v>VÁRADI</v>
      </c>
      <c r="G11" s="307" t="str">
        <f>IF($D11="","",VLOOKUP($D11,'120elő'!$A$7:$P$23,3))</f>
        <v>Iván</v>
      </c>
      <c r="H11" s="317"/>
      <c r="I11" s="307">
        <f>IF($D11="","",VLOOKUP($D11,'120elő'!$A$7:$P$23,4))</f>
        <v>0</v>
      </c>
      <c r="J11" s="215"/>
      <c r="K11" s="133" t="s">
        <v>201</v>
      </c>
      <c r="L11" s="216"/>
      <c r="M11" s="147"/>
      <c r="N11" s="212"/>
      <c r="O11" s="133"/>
      <c r="P11" s="134"/>
      <c r="Q11" s="133"/>
      <c r="R11" s="135"/>
      <c r="S11" s="138"/>
      <c r="U11" s="142" t="str">
        <f>Birók!P25</f>
        <v> </v>
      </c>
    </row>
    <row r="12" spans="1:21" s="38" customFormat="1" ht="9" customHeight="1">
      <c r="A12" s="180"/>
      <c r="B12" s="466">
        <v>25</v>
      </c>
      <c r="C12" s="208"/>
      <c r="D12" s="208"/>
      <c r="E12" s="316" t="str">
        <f>UPPER(IF($D11="","",VLOOKUP($D11,'120elő'!$A$7:$P$23,11)))</f>
        <v>520425</v>
      </c>
      <c r="F12" s="307" t="str">
        <f>UPPER(IF($D11="","",VLOOKUP($D11,'120elő'!$A$7:$P$23,8)))</f>
        <v>ANTAL</v>
      </c>
      <c r="G12" s="307" t="str">
        <f>IF($D11="","",VLOOKUP($D11,'120elő'!$A$7:$P$23,9))</f>
        <v>Péter</v>
      </c>
      <c r="H12" s="317"/>
      <c r="I12" s="307">
        <f>IF($D11="","",VLOOKUP($D11,'120elő'!$A$7:$P$23,10))</f>
        <v>0</v>
      </c>
      <c r="J12" s="209"/>
      <c r="K12" s="133"/>
      <c r="L12" s="216"/>
      <c r="M12" s="184"/>
      <c r="N12" s="217"/>
      <c r="O12" s="133"/>
      <c r="P12" s="134"/>
      <c r="Q12" s="133"/>
      <c r="R12" s="135"/>
      <c r="S12" s="138"/>
      <c r="U12" s="142" t="str">
        <f>Birók!P26</f>
        <v> </v>
      </c>
    </row>
    <row r="13" spans="1:21" s="38" customFormat="1" ht="9" customHeight="1">
      <c r="A13" s="180"/>
      <c r="B13" s="466"/>
      <c r="C13" s="140"/>
      <c r="D13" s="143"/>
      <c r="E13" s="318"/>
      <c r="F13" s="319"/>
      <c r="G13" s="319"/>
      <c r="H13" s="320"/>
      <c r="I13" s="319"/>
      <c r="J13" s="218"/>
      <c r="K13" s="133"/>
      <c r="L13" s="210"/>
      <c r="M13" s="211" t="str">
        <f>UPPER(IF(OR(L14="a",L14="as"),K9,IF(OR(L14="b",L14="bs"),K17,)))</f>
        <v>KOSTYÁL</v>
      </c>
      <c r="N13" s="134"/>
      <c r="O13" s="133"/>
      <c r="P13" s="134"/>
      <c r="Q13" s="133"/>
      <c r="R13" s="135"/>
      <c r="S13" s="138"/>
      <c r="U13" s="142" t="str">
        <f>Birók!P27</f>
        <v> </v>
      </c>
    </row>
    <row r="14" spans="1:21" s="38" customFormat="1" ht="9" customHeight="1">
      <c r="A14" s="180"/>
      <c r="B14" s="466"/>
      <c r="C14" s="140"/>
      <c r="D14" s="143"/>
      <c r="E14" s="318"/>
      <c r="F14" s="319"/>
      <c r="G14" s="319"/>
      <c r="H14" s="320"/>
      <c r="I14" s="319"/>
      <c r="J14" s="218"/>
      <c r="K14" s="141" t="s">
        <v>0</v>
      </c>
      <c r="L14" s="144" t="s">
        <v>200</v>
      </c>
      <c r="M14" s="213" t="str">
        <f>UPPER(IF(OR(L14="a",L14="as"),K10,IF(OR(L14="b",L14="bs"),K18,)))</f>
        <v>KOVÁCS S</v>
      </c>
      <c r="N14" s="214"/>
      <c r="O14" s="133"/>
      <c r="P14" s="134"/>
      <c r="Q14" s="133"/>
      <c r="R14" s="135"/>
      <c r="S14" s="138"/>
      <c r="U14" s="142" t="str">
        <f>Birók!P28</f>
        <v> </v>
      </c>
    </row>
    <row r="15" spans="1:21" s="38" customFormat="1" ht="9" customHeight="1">
      <c r="A15" s="219">
        <v>3</v>
      </c>
      <c r="B15" s="465">
        <v>25</v>
      </c>
      <c r="C15" s="257">
        <f>IF($D15="","",VLOOKUP($D15,'120elő'!$A$7:$P$23,15))</f>
        <v>0</v>
      </c>
      <c r="D15" s="131">
        <v>8</v>
      </c>
      <c r="E15" s="316" t="str">
        <f>UPPER(IF($D15="","",VLOOKUP($D15,'120elő'!$A$7:$P$23,5)))</f>
        <v>590714</v>
      </c>
      <c r="F15" s="307" t="str">
        <f>UPPER(IF($D15="","",VLOOKUP($D15,'120elő'!$A$7:$P$23,2)))</f>
        <v>AUTH</v>
      </c>
      <c r="G15" s="307" t="str">
        <f>IF($D15="","",VLOOKUP($D15,'120elő'!$A$7:$P$23,3))</f>
        <v>Ferenc</v>
      </c>
      <c r="H15" s="317"/>
      <c r="I15" s="307">
        <f>IF($D15="","",VLOOKUP($D15,'120elő'!$A$7:$P$23,4))</f>
        <v>0</v>
      </c>
      <c r="J15" s="207"/>
      <c r="K15" s="133"/>
      <c r="L15" s="216"/>
      <c r="M15" s="133" t="s">
        <v>206</v>
      </c>
      <c r="N15" s="216"/>
      <c r="O15" s="147"/>
      <c r="P15" s="134"/>
      <c r="Q15" s="133"/>
      <c r="R15" s="135"/>
      <c r="S15" s="138"/>
      <c r="U15" s="142" t="str">
        <f>Birók!P29</f>
        <v> </v>
      </c>
    </row>
    <row r="16" spans="1:21" s="38" customFormat="1" ht="9" customHeight="1" thickBot="1">
      <c r="A16" s="180"/>
      <c r="B16" s="466">
        <v>25</v>
      </c>
      <c r="C16" s="208"/>
      <c r="D16" s="208"/>
      <c r="E16" s="316">
        <f>UPPER(IF($D15="","",VLOOKUP($D15,'120elő'!$A$7:$P$23,11)))</f>
      </c>
      <c r="F16" s="307" t="str">
        <f>UPPER(IF($D15="","",VLOOKUP($D15,'120elő'!$A$7:$P$23,8)))</f>
        <v>BISZAK </v>
      </c>
      <c r="G16" s="307" t="str">
        <f>IF($D15="","",VLOOKUP($D15,'120elő'!$A$7:$P$23,9))</f>
        <v>Sándor</v>
      </c>
      <c r="H16" s="317"/>
      <c r="I16" s="307">
        <f>IF($D15="","",VLOOKUP($D15,'120elő'!$A$7:$P$23,10))</f>
        <v>0</v>
      </c>
      <c r="J16" s="209"/>
      <c r="K16" s="129">
        <f>IF(J16="a",F15,IF(J16="b",F17,""))</f>
      </c>
      <c r="L16" s="216"/>
      <c r="M16" s="133"/>
      <c r="N16" s="216"/>
      <c r="O16" s="133"/>
      <c r="P16" s="134"/>
      <c r="Q16" s="133"/>
      <c r="R16" s="135"/>
      <c r="S16" s="138"/>
      <c r="U16" s="145" t="str">
        <f>Birók!P30</f>
        <v>Egyik sem</v>
      </c>
    </row>
    <row r="17" spans="1:19" s="38" customFormat="1" ht="9" customHeight="1">
      <c r="A17" s="180"/>
      <c r="B17" s="466"/>
      <c r="C17" s="140"/>
      <c r="D17" s="143"/>
      <c r="E17" s="318"/>
      <c r="F17" s="319"/>
      <c r="G17" s="319"/>
      <c r="H17" s="320"/>
      <c r="I17" s="319"/>
      <c r="J17" s="210"/>
      <c r="K17" s="211" t="str">
        <f>UPPER(IF(OR(J18="a",J18="as"),F15,IF(OR(J18="b",J18="bs"),F19,)))</f>
        <v>ALMAI</v>
      </c>
      <c r="L17" s="220"/>
      <c r="M17" s="133"/>
      <c r="N17" s="216"/>
      <c r="O17" s="133"/>
      <c r="P17" s="134"/>
      <c r="Q17" s="133"/>
      <c r="R17" s="135"/>
      <c r="S17" s="138"/>
    </row>
    <row r="18" spans="1:19" s="38" customFormat="1" ht="9" customHeight="1">
      <c r="A18" s="180"/>
      <c r="B18" s="466"/>
      <c r="C18" s="140"/>
      <c r="D18" s="143"/>
      <c r="E18" s="318"/>
      <c r="F18" s="319"/>
      <c r="G18" s="319"/>
      <c r="H18" s="320"/>
      <c r="I18" s="308" t="s">
        <v>0</v>
      </c>
      <c r="J18" s="144" t="s">
        <v>202</v>
      </c>
      <c r="K18" s="213" t="str">
        <f>UPPER(IF(OR(J18="a",J18="as"),F16,IF(OR(J18="b",J18="bs"),F20,)))</f>
        <v>FÜLÖP</v>
      </c>
      <c r="L18" s="209"/>
      <c r="M18" s="133"/>
      <c r="N18" s="216"/>
      <c r="O18" s="133"/>
      <c r="P18" s="134"/>
      <c r="Q18" s="133"/>
      <c r="R18" s="135"/>
      <c r="S18" s="138"/>
    </row>
    <row r="19" spans="1:19" s="38" customFormat="1" ht="9" customHeight="1">
      <c r="A19" s="180">
        <v>4</v>
      </c>
      <c r="B19" s="465">
        <v>35</v>
      </c>
      <c r="C19" s="257">
        <f>IF($D19="","",VLOOKUP($D19,'120elő'!$A$7:$P$23,15))</f>
        <v>0</v>
      </c>
      <c r="D19" s="131">
        <v>7</v>
      </c>
      <c r="E19" s="316" t="str">
        <f>UPPER(IF($D19="","",VLOOKUP($D19,'120elő'!$A$7:$P$23,5)))</f>
        <v>490806</v>
      </c>
      <c r="F19" s="307" t="str">
        <f>UPPER(IF($D19="","",VLOOKUP($D19,'120elő'!$A$7:$P$23,2)))</f>
        <v>ALMAI</v>
      </c>
      <c r="G19" s="307" t="str">
        <f>IF($D19="","",VLOOKUP($D19,'120elő'!$A$7:$P$23,3))</f>
        <v>János</v>
      </c>
      <c r="H19" s="317"/>
      <c r="I19" s="307">
        <f>IF($D19="","",VLOOKUP($D19,'120elő'!$A$7:$P$23,4))</f>
        <v>0</v>
      </c>
      <c r="J19" s="215"/>
      <c r="K19" s="133" t="s">
        <v>203</v>
      </c>
      <c r="L19" s="134"/>
      <c r="M19" s="147"/>
      <c r="N19" s="220"/>
      <c r="O19" s="133"/>
      <c r="P19" s="134"/>
      <c r="Q19" s="133"/>
      <c r="R19" s="135"/>
      <c r="S19" s="138"/>
    </row>
    <row r="20" spans="1:19" s="38" customFormat="1" ht="9" customHeight="1">
      <c r="A20" s="180"/>
      <c r="B20" s="466">
        <v>35</v>
      </c>
      <c r="C20" s="208"/>
      <c r="D20" s="208"/>
      <c r="E20" s="316" t="str">
        <f>UPPER(IF($D19="","",VLOOKUP($D19,'120elő'!$A$7:$P$23,11)))</f>
        <v>520210</v>
      </c>
      <c r="F20" s="307" t="str">
        <f>UPPER(IF($D19="","",VLOOKUP($D19,'120elő'!$A$7:$P$23,8)))</f>
        <v>FÜLÖP</v>
      </c>
      <c r="G20" s="307" t="str">
        <f>IF($D19="","",VLOOKUP($D19,'120elő'!$A$7:$P$23,9))</f>
        <v>László</v>
      </c>
      <c r="H20" s="317"/>
      <c r="I20" s="307">
        <f>IF($D19="","",VLOOKUP($D19,'120elő'!$A$7:$P$23,10))</f>
        <v>0</v>
      </c>
      <c r="J20" s="209"/>
      <c r="K20" s="133"/>
      <c r="L20" s="134"/>
      <c r="M20" s="184"/>
      <c r="N20" s="221"/>
      <c r="O20" s="133"/>
      <c r="P20" s="134"/>
      <c r="Q20" s="133"/>
      <c r="R20" s="135"/>
      <c r="S20" s="138"/>
    </row>
    <row r="21" spans="1:19" s="38" customFormat="1" ht="9" customHeight="1">
      <c r="A21" s="180"/>
      <c r="B21" s="466"/>
      <c r="C21" s="140"/>
      <c r="D21" s="140"/>
      <c r="E21" s="318"/>
      <c r="F21" s="319"/>
      <c r="G21" s="319"/>
      <c r="H21" s="320"/>
      <c r="I21" s="319"/>
      <c r="J21" s="218"/>
      <c r="K21" s="133"/>
      <c r="L21" s="134"/>
      <c r="M21" s="133"/>
      <c r="N21" s="210"/>
      <c r="O21" s="211" t="str">
        <f>UPPER(IF(OR(N22="a",N22="as"),M13,IF(OR(N22="b",N22="bs"),M29,)))</f>
        <v>KOSTYÁL</v>
      </c>
      <c r="P21" s="134"/>
      <c r="Q21" s="133"/>
      <c r="R21" s="135"/>
      <c r="S21" s="138"/>
    </row>
    <row r="22" spans="1:19" s="38" customFormat="1" ht="9" customHeight="1">
      <c r="A22" s="180"/>
      <c r="B22" s="466"/>
      <c r="C22" s="140"/>
      <c r="D22" s="140"/>
      <c r="E22" s="318"/>
      <c r="F22" s="319"/>
      <c r="G22" s="319"/>
      <c r="H22" s="320"/>
      <c r="I22" s="319"/>
      <c r="J22" s="218"/>
      <c r="K22" s="133"/>
      <c r="L22" s="134"/>
      <c r="M22" s="141" t="s">
        <v>0</v>
      </c>
      <c r="N22" s="144" t="s">
        <v>200</v>
      </c>
      <c r="O22" s="213" t="str">
        <f>UPPER(IF(OR(N22="a",N22="as"),M14,IF(OR(N22="b",N22="bs"),M30,)))</f>
        <v>KOVÁCS S</v>
      </c>
      <c r="P22" s="214"/>
      <c r="Q22" s="133"/>
      <c r="R22" s="135"/>
      <c r="S22" s="138"/>
    </row>
    <row r="23" spans="1:19" s="38" customFormat="1" ht="9" customHeight="1">
      <c r="A23" s="180">
        <v>5</v>
      </c>
      <c r="B23" s="465">
        <v>50</v>
      </c>
      <c r="C23" s="257">
        <f>IF($D23="","",VLOOKUP($D23,'120elő'!$A$7:$P$23,15))</f>
        <v>0</v>
      </c>
      <c r="D23" s="131">
        <v>6</v>
      </c>
      <c r="E23" s="316" t="str">
        <f>UPPER(IF($D23="","",VLOOKUP($D23,'120elő'!$A$7:$P$23,5)))</f>
        <v>651031</v>
      </c>
      <c r="F23" s="307" t="str">
        <f>UPPER(IF($D23="","",VLOOKUP($D23,'120elő'!$A$7:$P$23,2)))</f>
        <v>DOBOSI</v>
      </c>
      <c r="G23" s="307" t="str">
        <f>IF($D23="","",VLOOKUP($D23,'120elő'!$A$7:$P$23,3))</f>
        <v>Csaba</v>
      </c>
      <c r="H23" s="317"/>
      <c r="I23" s="307">
        <f>IF($D23="","",VLOOKUP($D23,'120elő'!$A$7:$P$23,4))</f>
        <v>0</v>
      </c>
      <c r="J23" s="207"/>
      <c r="K23" s="133"/>
      <c r="L23" s="134"/>
      <c r="M23" s="133"/>
      <c r="N23" s="216"/>
      <c r="O23" s="133" t="s">
        <v>232</v>
      </c>
      <c r="P23" s="278"/>
      <c r="Q23" s="133"/>
      <c r="R23" s="135"/>
      <c r="S23" s="138"/>
    </row>
    <row r="24" spans="1:19" s="38" customFormat="1" ht="9" customHeight="1">
      <c r="A24" s="180"/>
      <c r="B24" s="466">
        <v>50</v>
      </c>
      <c r="C24" s="208"/>
      <c r="D24" s="208"/>
      <c r="E24" s="316" t="str">
        <f>UPPER(IF($D23="","",VLOOKUP($D23,'120elő'!$A$7:$P$23,11)))</f>
        <v>540607</v>
      </c>
      <c r="F24" s="307" t="str">
        <f>UPPER(IF($D23="","",VLOOKUP($D23,'120elő'!$A$7:$P$23,8)))</f>
        <v>SCHERER</v>
      </c>
      <c r="G24" s="307" t="str">
        <f>IF($D23="","",VLOOKUP($D23,'120elő'!$A$7:$P$23,9))</f>
        <v>Ferenc</v>
      </c>
      <c r="H24" s="317"/>
      <c r="I24" s="307">
        <f>IF($D23="","",VLOOKUP($D23,'120elő'!$A$7:$P$23,10))</f>
        <v>0</v>
      </c>
      <c r="J24" s="209"/>
      <c r="K24" s="129">
        <f>IF(J24="a",F23,IF(J24="b",F25,""))</f>
      </c>
      <c r="L24" s="134"/>
      <c r="M24" s="133"/>
      <c r="N24" s="216"/>
      <c r="O24" s="133"/>
      <c r="P24" s="266"/>
      <c r="Q24" s="133"/>
      <c r="R24" s="135"/>
      <c r="S24" s="138"/>
    </row>
    <row r="25" spans="1:19" s="38" customFormat="1" ht="9" customHeight="1">
      <c r="A25" s="180"/>
      <c r="B25" s="466"/>
      <c r="C25" s="140"/>
      <c r="D25" s="140"/>
      <c r="E25" s="318"/>
      <c r="F25" s="319"/>
      <c r="G25" s="319"/>
      <c r="H25" s="320"/>
      <c r="I25" s="319"/>
      <c r="J25" s="210"/>
      <c r="K25" s="211" t="str">
        <f>UPPER(IF(OR(J26="a",J26="as"),F23,IF(OR(J26="b",J26="bs"),F27,)))</f>
        <v>DOBOSI</v>
      </c>
      <c r="L25" s="212"/>
      <c r="M25" s="133"/>
      <c r="N25" s="216"/>
      <c r="O25" s="133"/>
      <c r="P25" s="266"/>
      <c r="Q25" s="133"/>
      <c r="R25" s="135"/>
      <c r="S25" s="138"/>
    </row>
    <row r="26" spans="1:19" s="38" customFormat="1" ht="9" customHeight="1">
      <c r="A26" s="180"/>
      <c r="B26" s="466"/>
      <c r="C26" s="140"/>
      <c r="D26" s="140"/>
      <c r="E26" s="318"/>
      <c r="F26" s="319"/>
      <c r="G26" s="319"/>
      <c r="H26" s="320"/>
      <c r="I26" s="308" t="s">
        <v>0</v>
      </c>
      <c r="J26" s="144" t="s">
        <v>200</v>
      </c>
      <c r="K26" s="213" t="str">
        <f>UPPER(IF(OR(J26="a",J26="as"),F24,IF(OR(J26="b",J26="bs"),F28,)))</f>
        <v>SCHERER</v>
      </c>
      <c r="L26" s="214"/>
      <c r="M26" s="133"/>
      <c r="N26" s="216"/>
      <c r="O26" s="133"/>
      <c r="P26" s="266"/>
      <c r="Q26" s="133"/>
      <c r="R26" s="135"/>
      <c r="S26" s="138"/>
    </row>
    <row r="27" spans="1:19" s="38" customFormat="1" ht="9" customHeight="1">
      <c r="A27" s="180">
        <v>6</v>
      </c>
      <c r="B27" s="465">
        <v>25</v>
      </c>
      <c r="C27" s="257">
        <f>IF($D27="","",VLOOKUP($D27,'120elő'!$A$7:$P$23,15))</f>
        <v>0</v>
      </c>
      <c r="D27" s="131">
        <v>4</v>
      </c>
      <c r="E27" s="316" t="str">
        <f>UPPER(IF($D27="","",VLOOKUP($D27,'120elő'!$A$7:$P$23,5)))</f>
        <v>540409</v>
      </c>
      <c r="F27" s="307" t="str">
        <f>UPPER(IF($D27="","",VLOOKUP($D27,'120elő'!$A$7:$P$23,2)))</f>
        <v>BAJKA</v>
      </c>
      <c r="G27" s="307" t="str">
        <f>IF($D27="","",VLOOKUP($D27,'120elő'!$A$7:$P$23,3))</f>
        <v>Pál</v>
      </c>
      <c r="H27" s="317"/>
      <c r="I27" s="307">
        <f>IF($D27="","",VLOOKUP($D27,'120elő'!$A$7:$P$23,4))</f>
        <v>0</v>
      </c>
      <c r="J27" s="215"/>
      <c r="K27" s="133" t="s">
        <v>204</v>
      </c>
      <c r="L27" s="216"/>
      <c r="M27" s="147"/>
      <c r="N27" s="220"/>
      <c r="O27" s="133"/>
      <c r="P27" s="266"/>
      <c r="Q27" s="133"/>
      <c r="R27" s="135"/>
      <c r="S27" s="138"/>
    </row>
    <row r="28" spans="1:19" s="38" customFormat="1" ht="9" customHeight="1">
      <c r="A28" s="180"/>
      <c r="B28" s="466">
        <v>25</v>
      </c>
      <c r="C28" s="208"/>
      <c r="D28" s="208"/>
      <c r="E28" s="316" t="str">
        <f>UPPER(IF($D27="","",VLOOKUP($D27,'120elő'!$A$7:$P$23,11)))</f>
        <v>550424</v>
      </c>
      <c r="F28" s="307" t="str">
        <f>UPPER(IF($D27="","",VLOOKUP($D27,'120elő'!$A$7:$P$23,8)))</f>
        <v>EPPICH</v>
      </c>
      <c r="G28" s="307" t="str">
        <f>IF($D27="","",VLOOKUP($D27,'120elő'!$A$7:$P$23,9))</f>
        <v>László</v>
      </c>
      <c r="H28" s="317"/>
      <c r="I28" s="307">
        <f>IF($D27="","",VLOOKUP($D27,'120elő'!$A$7:$P$23,10))</f>
        <v>0</v>
      </c>
      <c r="J28" s="209"/>
      <c r="K28" s="133"/>
      <c r="L28" s="216"/>
      <c r="M28" s="184"/>
      <c r="N28" s="221"/>
      <c r="O28" s="133"/>
      <c r="P28" s="266"/>
      <c r="Q28" s="133"/>
      <c r="R28" s="135"/>
      <c r="S28" s="138"/>
    </row>
    <row r="29" spans="1:19" s="38" customFormat="1" ht="9" customHeight="1">
      <c r="A29" s="180"/>
      <c r="B29" s="466"/>
      <c r="C29" s="140"/>
      <c r="D29" s="143"/>
      <c r="E29" s="318"/>
      <c r="F29" s="319"/>
      <c r="G29" s="319"/>
      <c r="H29" s="320"/>
      <c r="I29" s="319"/>
      <c r="J29" s="218"/>
      <c r="K29" s="133"/>
      <c r="L29" s="210"/>
      <c r="M29" s="211" t="str">
        <f>UPPER(IF(OR(L30="a",L30="as"),K25,IF(OR(L30="b",L30="bs"),K33,)))</f>
        <v>DOBOSI</v>
      </c>
      <c r="N29" s="216"/>
      <c r="O29" s="133"/>
      <c r="P29" s="266"/>
      <c r="Q29" s="133"/>
      <c r="R29" s="135"/>
      <c r="S29" s="138"/>
    </row>
    <row r="30" spans="1:19" s="38" customFormat="1" ht="9" customHeight="1">
      <c r="A30" s="180"/>
      <c r="B30" s="466"/>
      <c r="C30" s="140"/>
      <c r="D30" s="143"/>
      <c r="E30" s="318"/>
      <c r="F30" s="319"/>
      <c r="G30" s="319"/>
      <c r="H30" s="320"/>
      <c r="I30" s="319"/>
      <c r="J30" s="218"/>
      <c r="K30" s="141" t="s">
        <v>0</v>
      </c>
      <c r="L30" s="144" t="s">
        <v>200</v>
      </c>
      <c r="M30" s="213" t="str">
        <f>UPPER(IF(OR(L30="a",L30="as"),K26,IF(OR(L30="b",L30="bs"),K34,)))</f>
        <v>SCHERER</v>
      </c>
      <c r="N30" s="209"/>
      <c r="O30" s="133"/>
      <c r="P30" s="266"/>
      <c r="Q30" s="133"/>
      <c r="R30" s="135"/>
      <c r="S30" s="138"/>
    </row>
    <row r="31" spans="1:19" s="38" customFormat="1" ht="9" customHeight="1">
      <c r="A31" s="219">
        <v>7</v>
      </c>
      <c r="B31" s="465">
        <v>25</v>
      </c>
      <c r="C31" s="257">
        <f>IF($D31="","",VLOOKUP($D31,'120elő'!$A$7:$P$23,15))</f>
        <v>0</v>
      </c>
      <c r="D31" s="131">
        <v>5</v>
      </c>
      <c r="E31" s="316" t="str">
        <f>UPPER(IF($D31="","",VLOOKUP($D31,'120elő'!$A$7:$P$23,5)))</f>
        <v>560717</v>
      </c>
      <c r="F31" s="307" t="str">
        <f>UPPER(IF($D31="","",VLOOKUP($D31,'120elő'!$A$7:$P$23,2)))</f>
        <v>CSETE</v>
      </c>
      <c r="G31" s="307" t="str">
        <f>IF($D31="","",VLOOKUP($D31,'120elő'!$A$7:$P$23,3))</f>
        <v>Béla</v>
      </c>
      <c r="H31" s="317"/>
      <c r="I31" s="307">
        <f>IF($D31="","",VLOOKUP($D31,'120elő'!$A$7:$P$23,4))</f>
        <v>0</v>
      </c>
      <c r="J31" s="207"/>
      <c r="K31" s="133"/>
      <c r="L31" s="216"/>
      <c r="M31" s="133" t="s">
        <v>207</v>
      </c>
      <c r="N31" s="134"/>
      <c r="O31" s="147"/>
      <c r="P31" s="266"/>
      <c r="Q31" s="133"/>
      <c r="R31" s="135"/>
      <c r="S31" s="138"/>
    </row>
    <row r="32" spans="1:19" s="38" customFormat="1" ht="9" customHeight="1">
      <c r="A32" s="180"/>
      <c r="B32" s="466">
        <v>25</v>
      </c>
      <c r="C32" s="208"/>
      <c r="D32" s="208"/>
      <c r="E32" s="316" t="str">
        <f>UPPER(IF($D31="","",VLOOKUP($D31,'120elő'!$A$7:$P$23,11)))</f>
        <v>540408</v>
      </c>
      <c r="F32" s="307" t="str">
        <f>UPPER(IF($D31="","",VLOOKUP($D31,'120elő'!$A$7:$P$23,8)))</f>
        <v>TÜSKE</v>
      </c>
      <c r="G32" s="307" t="str">
        <f>IF($D31="","",VLOOKUP($D31,'120elő'!$A$7:$P$23,9))</f>
        <v>Árpád</v>
      </c>
      <c r="H32" s="317"/>
      <c r="I32" s="307">
        <f>IF($D31="","",VLOOKUP($D31,'120elő'!$A$7:$P$23,10))</f>
        <v>0</v>
      </c>
      <c r="J32" s="209"/>
      <c r="K32" s="129">
        <f>IF(J32="a",F31,IF(J32="b",F33,""))</f>
      </c>
      <c r="L32" s="216"/>
      <c r="M32" s="133"/>
      <c r="N32" s="134"/>
      <c r="O32" s="133"/>
      <c r="P32" s="266"/>
      <c r="Q32" s="133"/>
      <c r="R32" s="135"/>
      <c r="S32" s="138"/>
    </row>
    <row r="33" spans="1:19" s="38" customFormat="1" ht="9" customHeight="1">
      <c r="A33" s="180"/>
      <c r="B33" s="466"/>
      <c r="C33" s="140"/>
      <c r="D33" s="143"/>
      <c r="E33" s="140"/>
      <c r="F33" s="130"/>
      <c r="G33" s="130"/>
      <c r="H33" s="97"/>
      <c r="I33" s="130"/>
      <c r="J33" s="210"/>
      <c r="K33" s="211" t="str">
        <f>UPPER(IF(OR(J34="a",J34="as"),F31,IF(OR(J34="b",J34="bs"),F35,)))</f>
        <v>FRANKE</v>
      </c>
      <c r="L33" s="220"/>
      <c r="M33" s="133"/>
      <c r="N33" s="134"/>
      <c r="O33" s="133"/>
      <c r="P33" s="266"/>
      <c r="Q33" s="133"/>
      <c r="R33" s="135"/>
      <c r="S33" s="138"/>
    </row>
    <row r="34" spans="1:19" s="38" customFormat="1" ht="9" customHeight="1">
      <c r="A34" s="180"/>
      <c r="B34" s="466"/>
      <c r="C34" s="140"/>
      <c r="D34" s="143"/>
      <c r="E34" s="140"/>
      <c r="F34" s="130"/>
      <c r="G34" s="130"/>
      <c r="H34" s="97"/>
      <c r="I34" s="141" t="s">
        <v>0</v>
      </c>
      <c r="J34" s="144" t="s">
        <v>202</v>
      </c>
      <c r="K34" s="213" t="str">
        <f>UPPER(IF(OR(J34="a",J34="as"),F32,IF(OR(J34="b",J34="bs"),F36,)))</f>
        <v>VOGL</v>
      </c>
      <c r="L34" s="209"/>
      <c r="M34" s="133"/>
      <c r="N34" s="134"/>
      <c r="O34" s="133"/>
      <c r="P34" s="266"/>
      <c r="Q34" s="133"/>
      <c r="R34" s="135"/>
      <c r="S34" s="138"/>
    </row>
    <row r="35" spans="1:19" s="38" customFormat="1" ht="9" customHeight="1">
      <c r="A35" s="205">
        <v>8</v>
      </c>
      <c r="B35" s="465">
        <v>35</v>
      </c>
      <c r="C35" s="257">
        <f>IF($D35="","",VLOOKUP($D35,'120elő'!$A$7:$P$23,15))</f>
        <v>2</v>
      </c>
      <c r="D35" s="131">
        <v>2</v>
      </c>
      <c r="E35" s="316" t="str">
        <f>UPPER(IF($D35="","",VLOOKUP($D35,'120elő'!$A$7:$P$23,5)))</f>
        <v>540624</v>
      </c>
      <c r="F35" s="132" t="str">
        <f>UPPER(IF($D35="","",VLOOKUP($D35,'120elő'!$A$7:$P$23,2)))</f>
        <v>FRANKE</v>
      </c>
      <c r="G35" s="132" t="str">
        <f>IF($D35="","",VLOOKUP($D35,'120elő'!$A$7:$P$23,3))</f>
        <v>László</v>
      </c>
      <c r="H35" s="206"/>
      <c r="I35" s="132">
        <f>IF($D35="","",VLOOKUP($D35,'120elő'!$A$7:$P$23,4))</f>
        <v>0</v>
      </c>
      <c r="J35" s="215"/>
      <c r="K35" s="133" t="s">
        <v>205</v>
      </c>
      <c r="L35" s="134"/>
      <c r="M35" s="147"/>
      <c r="N35" s="212"/>
      <c r="O35" s="133"/>
      <c r="P35" s="266"/>
      <c r="Q35" s="133"/>
      <c r="R35" s="135"/>
      <c r="S35" s="138"/>
    </row>
    <row r="36" spans="1:19" s="38" customFormat="1" ht="9" customHeight="1">
      <c r="A36" s="180"/>
      <c r="B36" s="466">
        <v>35</v>
      </c>
      <c r="C36" s="208"/>
      <c r="D36" s="208"/>
      <c r="E36" s="420" t="str">
        <f>UPPER(IF($D35="","",VLOOKUP($D35,'120elő'!$A$7:$P$23,11)))</f>
        <v>581126</v>
      </c>
      <c r="F36" s="421" t="str">
        <f>UPPER(IF($D35="","",VLOOKUP($D35,'120elő'!$A$7:$P$23,8)))</f>
        <v>VOGL</v>
      </c>
      <c r="G36" s="421" t="str">
        <f>IF($D35="","",VLOOKUP($D35,'120elő'!$A$7:$P$23,9))</f>
        <v>Bertalan</v>
      </c>
      <c r="H36" s="422"/>
      <c r="I36" s="421">
        <f>IF($D35="","",VLOOKUP($D35,'120elő'!$A$7:$P$23,10))</f>
        <v>0</v>
      </c>
      <c r="J36" s="209"/>
      <c r="K36" s="133"/>
      <c r="L36" s="134"/>
      <c r="M36" s="184"/>
      <c r="N36" s="217"/>
      <c r="O36" s="133"/>
      <c r="P36" s="266"/>
      <c r="Q36" s="133"/>
      <c r="R36" s="135"/>
      <c r="S36" s="138"/>
    </row>
    <row r="37" spans="1:19" s="38" customFormat="1" ht="9" customHeight="1">
      <c r="A37" s="280"/>
      <c r="B37" s="140"/>
      <c r="C37" s="140"/>
      <c r="D37" s="143"/>
      <c r="E37" s="140"/>
      <c r="F37" s="130"/>
      <c r="G37" s="130"/>
      <c r="H37" s="97"/>
      <c r="I37" s="130"/>
      <c r="J37" s="218"/>
      <c r="K37" s="133"/>
      <c r="L37" s="134"/>
      <c r="M37" s="133"/>
      <c r="N37" s="134"/>
      <c r="O37" s="134"/>
      <c r="P37" s="270"/>
      <c r="Q37" s="211">
        <f>UPPER(IF(OR(P38="a",P38="as"),O21,IF(OR(P38="b",P38="bs"),O53,)))</f>
      </c>
      <c r="R37" s="222"/>
      <c r="S37" s="138"/>
    </row>
    <row r="38" spans="1:19" s="38" customFormat="1" ht="9" customHeight="1">
      <c r="A38" s="279"/>
      <c r="B38" s="260"/>
      <c r="C38" s="260"/>
      <c r="D38" s="261"/>
      <c r="E38" s="260"/>
      <c r="F38" s="262"/>
      <c r="G38" s="262"/>
      <c r="H38" s="263"/>
      <c r="I38" s="262"/>
      <c r="J38" s="264"/>
      <c r="K38" s="265"/>
      <c r="L38" s="266"/>
      <c r="M38" s="265"/>
      <c r="N38" s="266"/>
      <c r="O38" s="267"/>
      <c r="P38" s="266"/>
      <c r="Q38" s="268"/>
      <c r="R38" s="269"/>
      <c r="S38" s="138"/>
    </row>
    <row r="39" spans="1:19" s="38" customFormat="1" ht="9" customHeight="1">
      <c r="A39" s="279"/>
      <c r="B39" s="260"/>
      <c r="C39" s="260"/>
      <c r="D39" s="261"/>
      <c r="E39" s="260"/>
      <c r="F39" s="262"/>
      <c r="G39" s="262"/>
      <c r="H39" s="263"/>
      <c r="I39" s="262"/>
      <c r="J39" s="264"/>
      <c r="K39" s="265"/>
      <c r="L39" s="266"/>
      <c r="M39" s="265"/>
      <c r="N39" s="266"/>
      <c r="O39" s="267"/>
      <c r="P39" s="266"/>
      <c r="Q39" s="268"/>
      <c r="R39" s="269"/>
      <c r="S39" s="138"/>
    </row>
    <row r="40" spans="1:19" s="38" customFormat="1" ht="9" customHeight="1">
      <c r="A40" s="279"/>
      <c r="B40" s="260"/>
      <c r="C40" s="260"/>
      <c r="D40" s="261"/>
      <c r="E40" s="260"/>
      <c r="F40" s="262"/>
      <c r="G40" s="262"/>
      <c r="H40" s="263"/>
      <c r="I40" s="262"/>
      <c r="J40" s="264"/>
      <c r="K40" s="265"/>
      <c r="L40" s="266"/>
      <c r="M40" s="265"/>
      <c r="N40" s="266"/>
      <c r="O40" s="267"/>
      <c r="P40" s="266"/>
      <c r="Q40" s="268"/>
      <c r="R40" s="269"/>
      <c r="S40" s="138"/>
    </row>
    <row r="41" spans="1:19" s="38" customFormat="1" ht="9" customHeight="1">
      <c r="A41" s="279"/>
      <c r="B41" s="260"/>
      <c r="C41" s="260"/>
      <c r="D41" s="261"/>
      <c r="E41" s="260"/>
      <c r="F41" s="262"/>
      <c r="G41" s="262"/>
      <c r="H41" s="263"/>
      <c r="I41" s="262"/>
      <c r="J41" s="264"/>
      <c r="K41" s="265"/>
      <c r="L41" s="266"/>
      <c r="M41" s="265"/>
      <c r="N41" s="266"/>
      <c r="O41" s="267"/>
      <c r="P41" s="266"/>
      <c r="Q41" s="268"/>
      <c r="R41" s="269"/>
      <c r="S41" s="138"/>
    </row>
    <row r="42" spans="1:19" s="38" customFormat="1" ht="9" customHeight="1">
      <c r="A42" s="279"/>
      <c r="B42" s="260"/>
      <c r="C42" s="260"/>
      <c r="D42" s="261"/>
      <c r="E42" s="260"/>
      <c r="F42" s="262"/>
      <c r="G42" s="262"/>
      <c r="H42" s="263"/>
      <c r="I42" s="262"/>
      <c r="J42" s="264"/>
      <c r="K42" s="265"/>
      <c r="L42" s="266"/>
      <c r="M42" s="265"/>
      <c r="N42" s="266"/>
      <c r="O42" s="267"/>
      <c r="P42" s="266"/>
      <c r="Q42" s="268"/>
      <c r="R42" s="269"/>
      <c r="S42" s="138"/>
    </row>
    <row r="43" spans="1:19" s="38" customFormat="1" ht="9" customHeight="1">
      <c r="A43" s="279"/>
      <c r="B43" s="260"/>
      <c r="C43" s="260"/>
      <c r="D43" s="261"/>
      <c r="E43" s="260"/>
      <c r="F43" s="262"/>
      <c r="G43" s="262"/>
      <c r="H43" s="263"/>
      <c r="I43" s="262"/>
      <c r="J43" s="264"/>
      <c r="K43" s="265"/>
      <c r="L43" s="266"/>
      <c r="M43" s="265"/>
      <c r="N43" s="266"/>
      <c r="O43" s="267"/>
      <c r="P43" s="266"/>
      <c r="Q43" s="268"/>
      <c r="R43" s="269"/>
      <c r="S43" s="138"/>
    </row>
    <row r="44" spans="1:19" s="38" customFormat="1" ht="9" customHeight="1">
      <c r="A44" s="279"/>
      <c r="B44" s="260"/>
      <c r="C44" s="260"/>
      <c r="D44" s="261"/>
      <c r="E44" s="260"/>
      <c r="F44" s="262"/>
      <c r="G44" s="262"/>
      <c r="H44" s="263"/>
      <c r="I44" s="262"/>
      <c r="J44" s="264"/>
      <c r="K44" s="265"/>
      <c r="L44" s="266"/>
      <c r="M44" s="265"/>
      <c r="N44" s="266"/>
      <c r="O44" s="267"/>
      <c r="P44" s="266"/>
      <c r="Q44" s="268"/>
      <c r="R44" s="269"/>
      <c r="S44" s="138"/>
    </row>
    <row r="45" spans="1:19" s="38" customFormat="1" ht="9" customHeight="1">
      <c r="A45" s="279"/>
      <c r="B45" s="260"/>
      <c r="C45" s="260"/>
      <c r="D45" s="261"/>
      <c r="E45" s="260"/>
      <c r="F45" s="262"/>
      <c r="G45" s="262"/>
      <c r="H45" s="263"/>
      <c r="I45" s="262"/>
      <c r="J45" s="264"/>
      <c r="K45" s="265"/>
      <c r="L45" s="266"/>
      <c r="M45" s="265"/>
      <c r="N45" s="266"/>
      <c r="O45" s="267"/>
      <c r="P45" s="266"/>
      <c r="Q45" s="268"/>
      <c r="R45" s="269"/>
      <c r="S45" s="138"/>
    </row>
    <row r="46" spans="1:19" s="38" customFormat="1" ht="9" customHeight="1">
      <c r="A46" s="279"/>
      <c r="B46" s="260"/>
      <c r="C46" s="260"/>
      <c r="D46" s="261"/>
      <c r="E46" s="260"/>
      <c r="F46" s="262"/>
      <c r="G46" s="262"/>
      <c r="H46" s="263"/>
      <c r="I46" s="262"/>
      <c r="J46" s="264"/>
      <c r="K46" s="265"/>
      <c r="L46" s="266"/>
      <c r="M46" s="265"/>
      <c r="N46" s="266"/>
      <c r="O46" s="267"/>
      <c r="P46" s="266"/>
      <c r="Q46" s="268"/>
      <c r="R46" s="269"/>
      <c r="S46" s="138"/>
    </row>
    <row r="47" spans="1:19" s="38" customFormat="1" ht="9" customHeight="1">
      <c r="A47" s="279"/>
      <c r="B47" s="260"/>
      <c r="C47" s="260"/>
      <c r="D47" s="261"/>
      <c r="E47" s="260"/>
      <c r="F47" s="262"/>
      <c r="G47" s="262"/>
      <c r="H47" s="263"/>
      <c r="I47" s="262"/>
      <c r="J47" s="264"/>
      <c r="K47" s="265"/>
      <c r="L47" s="266"/>
      <c r="M47" s="265"/>
      <c r="N47" s="266"/>
      <c r="O47" s="267"/>
      <c r="P47" s="266"/>
      <c r="Q47" s="268"/>
      <c r="R47" s="269"/>
      <c r="S47" s="138"/>
    </row>
    <row r="48" spans="1:19" s="38" customFormat="1" ht="9" customHeight="1">
      <c r="A48" s="279"/>
      <c r="B48" s="260"/>
      <c r="C48" s="260"/>
      <c r="D48" s="261"/>
      <c r="E48" s="260"/>
      <c r="F48" s="262"/>
      <c r="G48" s="262"/>
      <c r="H48" s="263"/>
      <c r="I48" s="262"/>
      <c r="J48" s="264"/>
      <c r="K48" s="265"/>
      <c r="L48" s="266"/>
      <c r="M48" s="265"/>
      <c r="N48" s="266"/>
      <c r="O48" s="267"/>
      <c r="P48" s="266"/>
      <c r="Q48" s="268"/>
      <c r="R48" s="269"/>
      <c r="S48" s="138"/>
    </row>
    <row r="49" spans="1:19" s="38" customFormat="1" ht="9" customHeight="1">
      <c r="A49" s="279"/>
      <c r="B49" s="260"/>
      <c r="C49" s="260"/>
      <c r="D49" s="261"/>
      <c r="E49" s="260"/>
      <c r="F49" s="262"/>
      <c r="G49" s="262"/>
      <c r="H49" s="263"/>
      <c r="I49" s="262"/>
      <c r="J49" s="264"/>
      <c r="K49" s="265"/>
      <c r="L49" s="266"/>
      <c r="M49" s="265"/>
      <c r="N49" s="266"/>
      <c r="O49" s="267"/>
      <c r="P49" s="266"/>
      <c r="Q49" s="268"/>
      <c r="R49" s="269"/>
      <c r="S49" s="138"/>
    </row>
    <row r="50" spans="1:19" s="38" customFormat="1" ht="9" customHeight="1">
      <c r="A50" s="279"/>
      <c r="B50" s="260"/>
      <c r="C50" s="260"/>
      <c r="D50" s="261"/>
      <c r="E50" s="260"/>
      <c r="F50" s="262"/>
      <c r="G50" s="262"/>
      <c r="H50" s="263"/>
      <c r="I50" s="262"/>
      <c r="J50" s="264"/>
      <c r="K50" s="265"/>
      <c r="L50" s="266"/>
      <c r="M50" s="265"/>
      <c r="N50" s="266"/>
      <c r="O50" s="267"/>
      <c r="P50" s="266"/>
      <c r="Q50" s="268"/>
      <c r="R50" s="269"/>
      <c r="S50" s="138"/>
    </row>
    <row r="51" spans="1:19" s="38" customFormat="1" ht="9" customHeight="1">
      <c r="A51" s="279"/>
      <c r="B51" s="260"/>
      <c r="C51" s="260"/>
      <c r="D51" s="261"/>
      <c r="E51" s="260"/>
      <c r="F51" s="262"/>
      <c r="G51" s="262"/>
      <c r="H51" s="263"/>
      <c r="I51" s="262"/>
      <c r="J51" s="264"/>
      <c r="K51" s="265"/>
      <c r="L51" s="266"/>
      <c r="M51" s="265"/>
      <c r="N51" s="266"/>
      <c r="O51" s="267"/>
      <c r="P51" s="266"/>
      <c r="Q51" s="268"/>
      <c r="R51" s="269"/>
      <c r="S51" s="138"/>
    </row>
    <row r="52" spans="1:19" s="38" customFormat="1" ht="9" customHeight="1">
      <c r="A52" s="279"/>
      <c r="B52" s="260"/>
      <c r="C52" s="260"/>
      <c r="D52" s="261"/>
      <c r="E52" s="260"/>
      <c r="F52" s="262"/>
      <c r="G52" s="262"/>
      <c r="H52" s="263"/>
      <c r="I52" s="262"/>
      <c r="J52" s="264"/>
      <c r="K52" s="265"/>
      <c r="L52" s="266"/>
      <c r="M52" s="265"/>
      <c r="N52" s="266"/>
      <c r="O52" s="267"/>
      <c r="P52" s="266"/>
      <c r="Q52" s="268"/>
      <c r="R52" s="269"/>
      <c r="S52" s="138"/>
    </row>
    <row r="53" spans="1:19" s="38" customFormat="1" ht="9" customHeight="1">
      <c r="A53" s="279"/>
      <c r="B53" s="260"/>
      <c r="C53" s="260"/>
      <c r="D53" s="261"/>
      <c r="E53" s="260"/>
      <c r="F53" s="262"/>
      <c r="G53" s="262"/>
      <c r="H53" s="263"/>
      <c r="I53" s="262"/>
      <c r="J53" s="264"/>
      <c r="K53" s="265"/>
      <c r="L53" s="266"/>
      <c r="M53" s="265"/>
      <c r="N53" s="266"/>
      <c r="O53" s="267"/>
      <c r="P53" s="266"/>
      <c r="Q53" s="268"/>
      <c r="R53" s="269"/>
      <c r="S53" s="138"/>
    </row>
    <row r="54" spans="1:19" s="38" customFormat="1" ht="9" customHeight="1">
      <c r="A54" s="279"/>
      <c r="B54" s="260"/>
      <c r="C54" s="260"/>
      <c r="D54" s="261"/>
      <c r="E54" s="260"/>
      <c r="F54" s="262"/>
      <c r="G54" s="262"/>
      <c r="H54" s="263"/>
      <c r="I54" s="262"/>
      <c r="J54" s="264"/>
      <c r="K54" s="265"/>
      <c r="L54" s="266"/>
      <c r="M54" s="265"/>
      <c r="N54" s="266"/>
      <c r="O54" s="267"/>
      <c r="P54" s="266"/>
      <c r="Q54" s="268"/>
      <c r="R54" s="269"/>
      <c r="S54" s="138"/>
    </row>
    <row r="55" spans="1:19" s="38" customFormat="1" ht="9" customHeight="1">
      <c r="A55" s="279"/>
      <c r="B55" s="260"/>
      <c r="C55" s="260"/>
      <c r="D55" s="261"/>
      <c r="E55" s="260"/>
      <c r="F55" s="262"/>
      <c r="G55" s="262"/>
      <c r="H55" s="263"/>
      <c r="I55" s="262"/>
      <c r="J55" s="264"/>
      <c r="K55" s="265"/>
      <c r="L55" s="266"/>
      <c r="M55" s="265"/>
      <c r="N55" s="266"/>
      <c r="O55" s="267"/>
      <c r="P55" s="266"/>
      <c r="Q55" s="268"/>
      <c r="R55" s="269"/>
      <c r="S55" s="138"/>
    </row>
    <row r="56" spans="1:19" s="38" customFormat="1" ht="9" customHeight="1">
      <c r="A56" s="279"/>
      <c r="B56" s="260"/>
      <c r="C56" s="260"/>
      <c r="D56" s="261"/>
      <c r="E56" s="260"/>
      <c r="F56" s="262"/>
      <c r="G56" s="262"/>
      <c r="H56" s="263"/>
      <c r="I56" s="262"/>
      <c r="J56" s="264"/>
      <c r="K56" s="265"/>
      <c r="L56" s="266"/>
      <c r="M56" s="265"/>
      <c r="N56" s="266"/>
      <c r="O56" s="267"/>
      <c r="P56" s="266"/>
      <c r="Q56" s="268"/>
      <c r="R56" s="269"/>
      <c r="S56" s="138"/>
    </row>
    <row r="57" spans="1:19" s="38" customFormat="1" ht="9" customHeight="1">
      <c r="A57" s="279"/>
      <c r="B57" s="260"/>
      <c r="C57" s="260"/>
      <c r="D57" s="261"/>
      <c r="E57" s="260"/>
      <c r="F57" s="262"/>
      <c r="G57" s="262"/>
      <c r="H57" s="263"/>
      <c r="I57" s="262"/>
      <c r="J57" s="264"/>
      <c r="K57" s="265"/>
      <c r="L57" s="266"/>
      <c r="M57" s="265"/>
      <c r="N57" s="266"/>
      <c r="O57" s="267"/>
      <c r="P57" s="266"/>
      <c r="Q57" s="268"/>
      <c r="R57" s="269"/>
      <c r="S57" s="138"/>
    </row>
    <row r="58" spans="1:19" s="38" customFormat="1" ht="9" customHeight="1">
      <c r="A58" s="279"/>
      <c r="B58" s="260"/>
      <c r="C58" s="260"/>
      <c r="D58" s="261"/>
      <c r="E58" s="260"/>
      <c r="F58" s="262"/>
      <c r="G58" s="262"/>
      <c r="H58" s="263"/>
      <c r="I58" s="262"/>
      <c r="J58" s="264"/>
      <c r="K58" s="265"/>
      <c r="L58" s="266"/>
      <c r="M58" s="265"/>
      <c r="N58" s="266"/>
      <c r="O58" s="267"/>
      <c r="P58" s="266"/>
      <c r="Q58" s="268"/>
      <c r="R58" s="269"/>
      <c r="S58" s="138"/>
    </row>
    <row r="59" spans="1:19" s="38" customFormat="1" ht="9" customHeight="1">
      <c r="A59" s="279"/>
      <c r="B59" s="260"/>
      <c r="C59" s="260"/>
      <c r="D59" s="261"/>
      <c r="E59" s="260"/>
      <c r="F59" s="262"/>
      <c r="G59" s="262"/>
      <c r="H59" s="263"/>
      <c r="I59" s="262"/>
      <c r="J59" s="264"/>
      <c r="K59" s="265"/>
      <c r="L59" s="266"/>
      <c r="M59" s="265"/>
      <c r="N59" s="266"/>
      <c r="O59" s="267"/>
      <c r="P59" s="266"/>
      <c r="Q59" s="268"/>
      <c r="R59" s="269"/>
      <c r="S59" s="138"/>
    </row>
    <row r="60" spans="1:19" s="38" customFormat="1" ht="9" customHeight="1">
      <c r="A60" s="279"/>
      <c r="B60" s="260"/>
      <c r="C60" s="260"/>
      <c r="D60" s="261"/>
      <c r="E60" s="260"/>
      <c r="F60" s="262"/>
      <c r="G60" s="262"/>
      <c r="H60" s="263"/>
      <c r="I60" s="262"/>
      <c r="J60" s="264"/>
      <c r="K60" s="265"/>
      <c r="L60" s="266"/>
      <c r="M60" s="265"/>
      <c r="N60" s="266"/>
      <c r="O60" s="267"/>
      <c r="P60" s="266"/>
      <c r="Q60" s="268"/>
      <c r="R60" s="269"/>
      <c r="S60" s="138"/>
    </row>
    <row r="61" spans="1:19" s="38" customFormat="1" ht="9" customHeight="1">
      <c r="A61" s="279"/>
      <c r="B61" s="260"/>
      <c r="C61" s="260"/>
      <c r="D61" s="261"/>
      <c r="E61" s="260"/>
      <c r="F61" s="262"/>
      <c r="G61" s="262"/>
      <c r="H61" s="263"/>
      <c r="I61" s="262"/>
      <c r="J61" s="264"/>
      <c r="K61" s="265"/>
      <c r="L61" s="266"/>
      <c r="M61" s="265"/>
      <c r="N61" s="266"/>
      <c r="O61" s="267"/>
      <c r="P61" s="266"/>
      <c r="Q61" s="268"/>
      <c r="R61" s="269"/>
      <c r="S61" s="138"/>
    </row>
    <row r="62" spans="1:19" s="38" customFormat="1" ht="9" customHeight="1">
      <c r="A62" s="279"/>
      <c r="B62" s="260"/>
      <c r="C62" s="260"/>
      <c r="D62" s="261"/>
      <c r="E62" s="260"/>
      <c r="F62" s="262"/>
      <c r="G62" s="262"/>
      <c r="H62" s="263"/>
      <c r="I62" s="262"/>
      <c r="J62" s="264"/>
      <c r="K62" s="265"/>
      <c r="L62" s="266"/>
      <c r="M62" s="265"/>
      <c r="N62" s="266"/>
      <c r="O62" s="267"/>
      <c r="P62" s="266"/>
      <c r="Q62" s="268"/>
      <c r="R62" s="269"/>
      <c r="S62" s="138"/>
    </row>
    <row r="63" spans="1:19" s="38" customFormat="1" ht="9" customHeight="1">
      <c r="A63" s="279"/>
      <c r="B63" s="260"/>
      <c r="C63" s="260"/>
      <c r="D63" s="261"/>
      <c r="E63" s="260"/>
      <c r="F63" s="262"/>
      <c r="G63" s="262"/>
      <c r="H63" s="263"/>
      <c r="I63" s="262"/>
      <c r="J63" s="264"/>
      <c r="K63" s="265"/>
      <c r="L63" s="266"/>
      <c r="M63" s="265"/>
      <c r="N63" s="266"/>
      <c r="O63" s="267"/>
      <c r="P63" s="266"/>
      <c r="Q63" s="268"/>
      <c r="R63" s="269"/>
      <c r="S63" s="138"/>
    </row>
    <row r="64" spans="1:19" s="38" customFormat="1" ht="9" customHeight="1">
      <c r="A64" s="279"/>
      <c r="B64" s="260"/>
      <c r="C64" s="260"/>
      <c r="D64" s="261"/>
      <c r="E64" s="260"/>
      <c r="F64" s="262"/>
      <c r="G64" s="262"/>
      <c r="H64" s="263"/>
      <c r="I64" s="262"/>
      <c r="J64" s="264"/>
      <c r="K64" s="265"/>
      <c r="L64" s="266"/>
      <c r="M64" s="265"/>
      <c r="N64" s="266"/>
      <c r="O64" s="267"/>
      <c r="P64" s="266"/>
      <c r="Q64" s="268"/>
      <c r="R64" s="269"/>
      <c r="S64" s="138"/>
    </row>
    <row r="65" spans="1:19" s="38" customFormat="1" ht="9" customHeight="1">
      <c r="A65" s="279"/>
      <c r="B65" s="260"/>
      <c r="C65" s="260"/>
      <c r="D65" s="261"/>
      <c r="E65" s="260"/>
      <c r="F65" s="262"/>
      <c r="G65" s="262"/>
      <c r="H65" s="263"/>
      <c r="I65" s="262"/>
      <c r="J65" s="264"/>
      <c r="K65" s="265"/>
      <c r="L65" s="266"/>
      <c r="M65" s="265"/>
      <c r="N65" s="266"/>
      <c r="O65" s="267"/>
      <c r="P65" s="266"/>
      <c r="Q65" s="268"/>
      <c r="R65" s="269"/>
      <c r="S65" s="138"/>
    </row>
    <row r="66" spans="1:19" s="38" customFormat="1" ht="9" customHeight="1">
      <c r="A66" s="279"/>
      <c r="B66" s="260"/>
      <c r="C66" s="260"/>
      <c r="D66" s="261"/>
      <c r="E66" s="260"/>
      <c r="F66" s="262"/>
      <c r="G66" s="262"/>
      <c r="H66" s="263"/>
      <c r="I66" s="262"/>
      <c r="J66" s="264"/>
      <c r="K66" s="265"/>
      <c r="L66" s="266"/>
      <c r="M66" s="265"/>
      <c r="N66" s="266"/>
      <c r="O66" s="267"/>
      <c r="P66" s="266"/>
      <c r="Q66" s="268"/>
      <c r="R66" s="269"/>
      <c r="S66" s="138"/>
    </row>
    <row r="67" spans="1:19" s="38" customFormat="1" ht="9" customHeight="1">
      <c r="A67" s="279"/>
      <c r="B67" s="260"/>
      <c r="C67" s="260"/>
      <c r="D67" s="261"/>
      <c r="E67" s="260"/>
      <c r="F67" s="262"/>
      <c r="G67" s="262"/>
      <c r="H67" s="263"/>
      <c r="I67" s="262"/>
      <c r="J67" s="264"/>
      <c r="K67" s="265"/>
      <c r="L67" s="266"/>
      <c r="M67" s="265"/>
      <c r="N67" s="266"/>
      <c r="O67" s="267"/>
      <c r="P67" s="266"/>
      <c r="Q67" s="268"/>
      <c r="R67" s="269"/>
      <c r="S67" s="138"/>
    </row>
    <row r="68" spans="1:19" s="38" customFormat="1" ht="9" customHeight="1">
      <c r="A68" s="279"/>
      <c r="B68" s="260"/>
      <c r="C68" s="260"/>
      <c r="D68" s="261"/>
      <c r="E68" s="260"/>
      <c r="F68" s="262"/>
      <c r="G68" s="262"/>
      <c r="H68" s="263"/>
      <c r="I68" s="262"/>
      <c r="J68" s="264"/>
      <c r="K68" s="265"/>
      <c r="L68" s="266"/>
      <c r="M68" s="265"/>
      <c r="N68" s="266"/>
      <c r="O68" s="267"/>
      <c r="P68" s="266"/>
      <c r="Q68" s="268"/>
      <c r="R68" s="269"/>
      <c r="S68" s="138"/>
    </row>
    <row r="69" spans="1:19" s="38" customFormat="1" ht="9" customHeight="1">
      <c r="A69" s="271"/>
      <c r="B69" s="272"/>
      <c r="C69" s="272"/>
      <c r="D69" s="273"/>
      <c r="E69" s="272"/>
      <c r="F69" s="274"/>
      <c r="G69" s="274"/>
      <c r="H69" s="275"/>
      <c r="I69" s="274"/>
      <c r="J69" s="276"/>
      <c r="K69" s="277"/>
      <c r="L69" s="259"/>
      <c r="M69" s="277"/>
      <c r="N69" s="259"/>
      <c r="O69" s="277"/>
      <c r="P69" s="259"/>
      <c r="Q69" s="277"/>
      <c r="R69" s="259"/>
      <c r="S69" s="138"/>
    </row>
    <row r="70" spans="1:19" s="2" customFormat="1" ht="6" customHeight="1">
      <c r="A70" s="223"/>
      <c r="B70" s="224"/>
      <c r="C70" s="224"/>
      <c r="D70" s="225"/>
      <c r="E70" s="224"/>
      <c r="F70" s="146"/>
      <c r="G70" s="146"/>
      <c r="H70" s="227"/>
      <c r="I70" s="146"/>
      <c r="J70" s="226"/>
      <c r="K70" s="136"/>
      <c r="L70" s="137"/>
      <c r="M70" s="148"/>
      <c r="N70" s="149"/>
      <c r="O70" s="148"/>
      <c r="P70" s="149"/>
      <c r="Q70" s="148"/>
      <c r="R70" s="149"/>
      <c r="S70" s="150"/>
    </row>
    <row r="71" spans="1:18" s="18" customFormat="1" ht="10.5" customHeight="1">
      <c r="A71" s="151" t="s">
        <v>28</v>
      </c>
      <c r="B71" s="152"/>
      <c r="C71" s="153"/>
      <c r="D71" s="154" t="s">
        <v>1</v>
      </c>
      <c r="E71" s="152"/>
      <c r="F71" s="155" t="s">
        <v>56</v>
      </c>
      <c r="G71" s="155"/>
      <c r="H71" s="155"/>
      <c r="I71" s="181"/>
      <c r="J71" s="155" t="s">
        <v>1</v>
      </c>
      <c r="K71" s="155" t="s">
        <v>31</v>
      </c>
      <c r="L71" s="156"/>
      <c r="M71" s="155" t="s">
        <v>32</v>
      </c>
      <c r="N71" s="157"/>
      <c r="O71" s="158" t="s">
        <v>57</v>
      </c>
      <c r="P71" s="158"/>
      <c r="Q71" s="159"/>
      <c r="R71" s="160"/>
    </row>
    <row r="72" spans="1:18" s="18" customFormat="1" ht="9" customHeight="1">
      <c r="A72" s="162" t="s">
        <v>59</v>
      </c>
      <c r="B72" s="161"/>
      <c r="C72" s="163"/>
      <c r="D72" s="164">
        <v>1</v>
      </c>
      <c r="E72" s="289"/>
      <c r="F72" s="90">
        <f>IF(D72&gt;$R$79,,UPPER(VLOOKUP(D72,'120elő'!$A$7:$L$23,2)))</f>
        <v>0</v>
      </c>
      <c r="G72" s="88"/>
      <c r="H72" s="88"/>
      <c r="I72" s="228"/>
      <c r="J72" s="229" t="s">
        <v>2</v>
      </c>
      <c r="K72" s="161"/>
      <c r="L72" s="165"/>
      <c r="M72" s="161"/>
      <c r="N72" s="166"/>
      <c r="O72" s="167" t="s">
        <v>58</v>
      </c>
      <c r="P72" s="168"/>
      <c r="Q72" s="168"/>
      <c r="R72" s="169"/>
    </row>
    <row r="73" spans="1:18" s="18" customFormat="1" ht="9" customHeight="1">
      <c r="A73" s="173" t="s">
        <v>60</v>
      </c>
      <c r="B73" s="171"/>
      <c r="C73" s="174"/>
      <c r="D73" s="164"/>
      <c r="E73" s="289"/>
      <c r="F73" s="90">
        <f>IF(D72&gt;$R$79,,UPPER(VLOOKUP(D72,'120elő'!$A$7:$L$23,8)))</f>
        <v>0</v>
      </c>
      <c r="G73" s="88"/>
      <c r="H73" s="88"/>
      <c r="I73" s="228"/>
      <c r="J73" s="229"/>
      <c r="K73" s="161"/>
      <c r="L73" s="165"/>
      <c r="M73" s="161"/>
      <c r="N73" s="166"/>
      <c r="O73" s="171"/>
      <c r="P73" s="170"/>
      <c r="Q73" s="171"/>
      <c r="R73" s="172"/>
    </row>
    <row r="74" spans="1:18" s="18" customFormat="1" ht="9" customHeight="1">
      <c r="A74" s="249"/>
      <c r="B74" s="250"/>
      <c r="C74" s="251"/>
      <c r="D74" s="164">
        <v>2</v>
      </c>
      <c r="E74" s="290"/>
      <c r="F74" s="90">
        <f>IF(D74&gt;$R$79,,UPPER(VLOOKUP(D74,'120elő'!$A$7:$L$23,2)))</f>
        <v>0</v>
      </c>
      <c r="G74" s="88"/>
      <c r="H74" s="88"/>
      <c r="I74" s="228"/>
      <c r="J74" s="229" t="s">
        <v>3</v>
      </c>
      <c r="K74" s="161"/>
      <c r="L74" s="165"/>
      <c r="M74" s="161"/>
      <c r="N74" s="166"/>
      <c r="O74" s="167" t="s">
        <v>34</v>
      </c>
      <c r="P74" s="168"/>
      <c r="Q74" s="168"/>
      <c r="R74" s="169"/>
    </row>
    <row r="75" spans="1:18" s="18" customFormat="1" ht="9" customHeight="1">
      <c r="A75" s="175"/>
      <c r="B75" s="127"/>
      <c r="C75" s="176"/>
      <c r="D75" s="281"/>
      <c r="E75" s="290"/>
      <c r="F75" s="177">
        <f>IF(D74&gt;$R$79,,UPPER(VLOOKUP(D74,'120elő'!$A$7:$L$23,8)))</f>
        <v>0</v>
      </c>
      <c r="G75" s="230"/>
      <c r="H75" s="230"/>
      <c r="I75" s="231"/>
      <c r="J75" s="229"/>
      <c r="K75" s="161"/>
      <c r="L75" s="165"/>
      <c r="M75" s="161"/>
      <c r="N75" s="166"/>
      <c r="O75" s="161"/>
      <c r="P75" s="165"/>
      <c r="Q75" s="161"/>
      <c r="R75" s="166"/>
    </row>
    <row r="76" spans="1:18" s="18" customFormat="1" ht="9" customHeight="1">
      <c r="A76" s="237"/>
      <c r="B76" s="252"/>
      <c r="C76" s="253"/>
      <c r="D76" s="128"/>
      <c r="E76" s="252"/>
      <c r="F76" s="25"/>
      <c r="G76" s="24"/>
      <c r="H76" s="24"/>
      <c r="I76" s="282"/>
      <c r="J76" s="229" t="s">
        <v>4</v>
      </c>
      <c r="K76" s="161"/>
      <c r="L76" s="165"/>
      <c r="M76" s="161"/>
      <c r="N76" s="166"/>
      <c r="O76" s="171"/>
      <c r="P76" s="170"/>
      <c r="Q76" s="171"/>
      <c r="R76" s="172"/>
    </row>
    <row r="77" spans="1:18" s="18" customFormat="1" ht="9" customHeight="1">
      <c r="A77" s="238"/>
      <c r="B77" s="24"/>
      <c r="C77" s="176"/>
      <c r="D77" s="128"/>
      <c r="E77" s="290"/>
      <c r="F77" s="25"/>
      <c r="G77" s="24"/>
      <c r="H77" s="24"/>
      <c r="I77" s="282"/>
      <c r="J77" s="229"/>
      <c r="K77" s="161"/>
      <c r="L77" s="165"/>
      <c r="M77" s="161"/>
      <c r="N77" s="166"/>
      <c r="O77" s="167" t="s">
        <v>24</v>
      </c>
      <c r="P77" s="168"/>
      <c r="Q77" s="168"/>
      <c r="R77" s="169"/>
    </row>
    <row r="78" spans="1:18" s="18" customFormat="1" ht="9" customHeight="1">
      <c r="A78" s="238"/>
      <c r="B78" s="24"/>
      <c r="C78" s="247"/>
      <c r="D78" s="128"/>
      <c r="E78" s="291"/>
      <c r="F78" s="25"/>
      <c r="G78" s="24"/>
      <c r="H78" s="24"/>
      <c r="I78" s="282"/>
      <c r="J78" s="229" t="s">
        <v>5</v>
      </c>
      <c r="K78" s="161"/>
      <c r="L78" s="165"/>
      <c r="M78" s="161"/>
      <c r="N78" s="166"/>
      <c r="O78" s="161"/>
      <c r="P78" s="165"/>
      <c r="Q78" s="161"/>
      <c r="R78" s="166"/>
    </row>
    <row r="79" spans="1:18" s="18" customFormat="1" ht="9" customHeight="1">
      <c r="A79" s="239"/>
      <c r="B79" s="236"/>
      <c r="C79" s="248"/>
      <c r="D79" s="258"/>
      <c r="E79" s="292"/>
      <c r="F79" s="256"/>
      <c r="G79" s="236"/>
      <c r="H79" s="236"/>
      <c r="I79" s="283"/>
      <c r="J79" s="232"/>
      <c r="K79" s="171"/>
      <c r="L79" s="170"/>
      <c r="M79" s="171"/>
      <c r="N79" s="172"/>
      <c r="O79" s="171" t="str">
        <f>R4</f>
        <v>Kádár László</v>
      </c>
      <c r="P79" s="170"/>
      <c r="Q79" s="171"/>
      <c r="R79" s="233">
        <f>MIN(4,'120elő'!$P$5)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19" stopIfTrue="1">
      <formula>AND($O$1="CU",I10="Umpire")</formula>
    </cfRule>
    <cfRule type="expression" priority="9" dxfId="18" stopIfTrue="1">
      <formula>AND($O$1="CU",I10&lt;&gt;"Umpire",J10&lt;&gt;"")</formula>
    </cfRule>
    <cfRule type="expression" priority="10" dxfId="17" stopIfTrue="1">
      <formula>AND($O$1="CU",I10&lt;&gt;"Umpire")</formula>
    </cfRule>
  </conditionalFormatting>
  <conditionalFormatting sqref="M13 M29 K17 K25 O21 K33 Q37 K9">
    <cfRule type="expression" priority="6" dxfId="13" stopIfTrue="1">
      <formula>J10="as"</formula>
    </cfRule>
    <cfRule type="expression" priority="7" dxfId="13" stopIfTrue="1">
      <formula>J10="bs"</formula>
    </cfRule>
  </conditionalFormatting>
  <conditionalFormatting sqref="M14 M30 K18 K26 O22 K34 K10 Q38:Q68">
    <cfRule type="expression" priority="4" dxfId="13" stopIfTrue="1">
      <formula>J10="as"</formula>
    </cfRule>
    <cfRule type="expression" priority="5" dxfId="13" stopIfTrue="1">
      <formula>J10="bs"</formula>
    </cfRule>
  </conditionalFormatting>
  <conditionalFormatting sqref="J10 J18 J26 J34 L30 L14 N22">
    <cfRule type="expression" priority="3" dxfId="0" stopIfTrue="1">
      <formula>$O$1="CU"</formula>
    </cfRule>
  </conditionalFormatting>
  <conditionalFormatting sqref="E7:F7 E31:F31 E11:F11 E15:F15 E19:F19 E23:F23 E27:F27 E35:F35">
    <cfRule type="cellIs" priority="2" dxfId="1" operator="equal" stopIfTrue="1">
      <formula>"Bye"</formula>
    </cfRule>
  </conditionalFormatting>
  <conditionalFormatting sqref="D7 D11 D15 D19 D23 D27 D31 D35">
    <cfRule type="cellIs" priority="1" dxfId="10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scale="9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H8" sqref="H8:K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Szentes Béla Emlékverseny 2020</v>
      </c>
      <c r="B1" s="91"/>
      <c r="C1" s="91"/>
      <c r="D1" s="92"/>
      <c r="E1" s="92"/>
      <c r="F1" s="254"/>
      <c r="G1" s="254"/>
      <c r="H1" s="288" t="s">
        <v>44</v>
      </c>
      <c r="I1" s="92"/>
      <c r="J1" s="93"/>
      <c r="K1" s="93"/>
      <c r="L1" s="93"/>
      <c r="M1" s="93"/>
      <c r="N1" s="93"/>
      <c r="O1" s="185"/>
      <c r="P1" s="105"/>
    </row>
    <row r="2" spans="1:16" ht="13.5" thickBot="1">
      <c r="A2" s="94">
        <f>Altalanos!$A$8</f>
        <v>0</v>
      </c>
      <c r="B2" s="94" t="s">
        <v>36</v>
      </c>
      <c r="C2" s="296" t="str">
        <f>Altalanos!$D$8</f>
        <v>Fp140+</v>
      </c>
      <c r="D2" s="186"/>
      <c r="E2" s="186"/>
      <c r="F2" s="186"/>
      <c r="G2" s="186"/>
      <c r="H2" s="288" t="s">
        <v>45</v>
      </c>
      <c r="I2" s="99"/>
      <c r="J2" s="99"/>
      <c r="K2" s="85"/>
      <c r="L2" s="85"/>
      <c r="M2" s="85"/>
      <c r="N2" s="85"/>
      <c r="O2" s="187"/>
      <c r="P2" s="106"/>
    </row>
    <row r="3" spans="1:16" s="2" customFormat="1" ht="12.75">
      <c r="A3" s="299" t="s">
        <v>51</v>
      </c>
      <c r="B3" s="300"/>
      <c r="C3" s="301"/>
      <c r="D3" s="302"/>
      <c r="E3" s="303"/>
      <c r="F3" s="23"/>
      <c r="G3" s="23"/>
      <c r="H3" s="111"/>
      <c r="I3" s="23"/>
      <c r="J3" s="30"/>
      <c r="K3" s="30"/>
      <c r="L3" s="30"/>
      <c r="M3" s="188" t="s">
        <v>24</v>
      </c>
      <c r="N3" s="113"/>
      <c r="O3" s="113"/>
      <c r="P3" s="189"/>
    </row>
    <row r="4" spans="1:16" s="2" customFormat="1" ht="12.75">
      <c r="A4" s="55" t="s">
        <v>14</v>
      </c>
      <c r="B4" s="55"/>
      <c r="C4" s="53" t="s">
        <v>11</v>
      </c>
      <c r="D4" s="53"/>
      <c r="E4" s="53"/>
      <c r="F4" s="53"/>
      <c r="G4" s="53"/>
      <c r="H4" s="53" t="s">
        <v>19</v>
      </c>
      <c r="I4" s="55"/>
      <c r="J4" s="56"/>
      <c r="K4" s="56"/>
      <c r="L4" s="56" t="s">
        <v>20</v>
      </c>
      <c r="M4" s="182"/>
      <c r="N4" s="190"/>
      <c r="O4" s="190"/>
      <c r="P4" s="114"/>
    </row>
    <row r="5" spans="1:16" s="2" customFormat="1" ht="13.5" thickBot="1">
      <c r="A5" s="469" t="str">
        <f>Altalanos!$A$10</f>
        <v>2020.07.17-19.</v>
      </c>
      <c r="B5" s="469"/>
      <c r="C5" s="124" t="str">
        <f>Altalanos!$C$10</f>
        <v>Budapest</v>
      </c>
      <c r="D5" s="95"/>
      <c r="E5" s="95"/>
      <c r="F5" s="95"/>
      <c r="G5" s="95"/>
      <c r="H5" s="126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1" customFormat="1" ht="12" customHeight="1">
      <c r="A6" s="192"/>
      <c r="B6" s="470" t="s">
        <v>46</v>
      </c>
      <c r="C6" s="471"/>
      <c r="D6" s="471"/>
      <c r="E6" s="471"/>
      <c r="F6" s="471"/>
      <c r="G6" s="423"/>
      <c r="H6" s="472" t="s">
        <v>47</v>
      </c>
      <c r="I6" s="471"/>
      <c r="J6" s="471"/>
      <c r="K6" s="471"/>
      <c r="L6" s="473"/>
      <c r="M6" s="472" t="s">
        <v>48</v>
      </c>
      <c r="N6" s="471"/>
      <c r="O6" s="471"/>
      <c r="P6" s="473"/>
    </row>
    <row r="7" spans="1:16" ht="47.25" customHeight="1" thickBot="1">
      <c r="A7" s="107" t="s">
        <v>21</v>
      </c>
      <c r="B7" s="108" t="s">
        <v>17</v>
      </c>
      <c r="C7" s="108" t="s">
        <v>18</v>
      </c>
      <c r="D7" s="108" t="s">
        <v>22</v>
      </c>
      <c r="E7" s="108" t="s">
        <v>23</v>
      </c>
      <c r="F7" s="426" t="s">
        <v>95</v>
      </c>
      <c r="G7" s="310" t="s">
        <v>94</v>
      </c>
      <c r="H7" s="107" t="s">
        <v>17</v>
      </c>
      <c r="I7" s="108" t="s">
        <v>18</v>
      </c>
      <c r="J7" s="108" t="s">
        <v>22</v>
      </c>
      <c r="K7" s="108" t="s">
        <v>23</v>
      </c>
      <c r="L7" s="109" t="s">
        <v>96</v>
      </c>
      <c r="M7" s="107" t="s">
        <v>94</v>
      </c>
      <c r="N7" s="183" t="s">
        <v>49</v>
      </c>
      <c r="O7" s="108" t="s">
        <v>50</v>
      </c>
      <c r="P7" s="109" t="s">
        <v>25</v>
      </c>
    </row>
    <row r="8" spans="1:16" s="11" customFormat="1" ht="18.75" customHeight="1">
      <c r="A8" s="427">
        <v>1</v>
      </c>
      <c r="B8" s="314" t="s">
        <v>173</v>
      </c>
      <c r="C8" s="101" t="s">
        <v>137</v>
      </c>
      <c r="D8" s="102"/>
      <c r="E8" s="432" t="s">
        <v>222</v>
      </c>
      <c r="F8" s="438"/>
      <c r="G8" s="439"/>
      <c r="H8" s="440" t="s">
        <v>174</v>
      </c>
      <c r="I8" s="441" t="s">
        <v>175</v>
      </c>
      <c r="J8" s="432"/>
      <c r="K8" s="432" t="s">
        <v>223</v>
      </c>
      <c r="L8" s="110"/>
      <c r="M8" s="102"/>
      <c r="N8" s="103"/>
      <c r="O8" s="309">
        <v>1</v>
      </c>
      <c r="P8" s="103"/>
    </row>
    <row r="9" spans="1:16" s="11" customFormat="1" ht="18.75" customHeight="1">
      <c r="A9" s="428">
        <v>2</v>
      </c>
      <c r="B9" s="314" t="s">
        <v>155</v>
      </c>
      <c r="C9" s="101" t="s">
        <v>140</v>
      </c>
      <c r="D9" s="102"/>
      <c r="E9" s="432" t="s">
        <v>156</v>
      </c>
      <c r="F9" s="438"/>
      <c r="G9" s="439"/>
      <c r="H9" s="440" t="s">
        <v>179</v>
      </c>
      <c r="I9" s="441" t="s">
        <v>180</v>
      </c>
      <c r="J9" s="432"/>
      <c r="K9" s="432"/>
      <c r="L9" s="110"/>
      <c r="M9" s="102"/>
      <c r="N9" s="103"/>
      <c r="O9" s="309">
        <v>2</v>
      </c>
      <c r="P9" s="103"/>
    </row>
    <row r="10" spans="1:16" s="11" customFormat="1" ht="18.75" customHeight="1">
      <c r="A10" s="428">
        <v>3</v>
      </c>
      <c r="B10" s="314" t="s">
        <v>163</v>
      </c>
      <c r="C10" s="101" t="s">
        <v>164</v>
      </c>
      <c r="D10" s="102"/>
      <c r="E10" s="432" t="s">
        <v>166</v>
      </c>
      <c r="F10" s="438"/>
      <c r="G10" s="439"/>
      <c r="H10" s="440" t="s">
        <v>165</v>
      </c>
      <c r="I10" s="441" t="s">
        <v>140</v>
      </c>
      <c r="J10" s="432"/>
      <c r="K10" s="432" t="s">
        <v>167</v>
      </c>
      <c r="L10" s="103"/>
      <c r="M10" s="102"/>
      <c r="N10" s="103"/>
      <c r="O10" s="309">
        <f>SUM(F10,L10)</f>
        <v>0</v>
      </c>
      <c r="P10" s="103"/>
    </row>
    <row r="11" spans="1:16" s="11" customFormat="1" ht="18.75" customHeight="1">
      <c r="A11" s="428">
        <v>4</v>
      </c>
      <c r="B11" s="314" t="s">
        <v>168</v>
      </c>
      <c r="C11" s="101" t="s">
        <v>169</v>
      </c>
      <c r="D11" s="102"/>
      <c r="E11" s="432" t="s">
        <v>170</v>
      </c>
      <c r="F11" s="438"/>
      <c r="G11" s="439"/>
      <c r="H11" s="440" t="s">
        <v>171</v>
      </c>
      <c r="I11" s="441" t="s">
        <v>140</v>
      </c>
      <c r="J11" s="432"/>
      <c r="K11" s="432" t="s">
        <v>172</v>
      </c>
      <c r="L11" s="110"/>
      <c r="M11" s="102"/>
      <c r="N11" s="103"/>
      <c r="O11" s="309">
        <f>SUM(F11,L11)</f>
        <v>0</v>
      </c>
      <c r="P11" s="103"/>
    </row>
    <row r="12" spans="1:16" s="11" customFormat="1" ht="18.75" customHeight="1">
      <c r="A12" s="428">
        <v>5</v>
      </c>
      <c r="B12" s="314" t="s">
        <v>176</v>
      </c>
      <c r="C12" s="101" t="s">
        <v>108</v>
      </c>
      <c r="D12" s="102"/>
      <c r="E12" s="432" t="s">
        <v>177</v>
      </c>
      <c r="F12" s="438"/>
      <c r="G12" s="439"/>
      <c r="H12" s="442" t="s">
        <v>178</v>
      </c>
      <c r="I12" s="443" t="s">
        <v>175</v>
      </c>
      <c r="J12" s="432"/>
      <c r="K12" s="432"/>
      <c r="L12" s="103"/>
      <c r="M12" s="102"/>
      <c r="N12" s="194"/>
      <c r="O12" s="309">
        <f>SUM(F12,L12)</f>
        <v>0</v>
      </c>
      <c r="P12" s="103"/>
    </row>
    <row r="13" spans="1:16" s="11" customFormat="1" ht="18.75" customHeight="1">
      <c r="A13" s="428">
        <v>6</v>
      </c>
      <c r="B13" s="314" t="s">
        <v>181</v>
      </c>
      <c r="C13" s="101" t="s">
        <v>112</v>
      </c>
      <c r="D13" s="102"/>
      <c r="E13" s="432" t="s">
        <v>224</v>
      </c>
      <c r="F13" s="438"/>
      <c r="G13" s="439"/>
      <c r="H13" s="442" t="s">
        <v>182</v>
      </c>
      <c r="I13" s="443" t="s">
        <v>149</v>
      </c>
      <c r="J13" s="432"/>
      <c r="K13" s="432" t="s">
        <v>225</v>
      </c>
      <c r="L13" s="103"/>
      <c r="M13" s="102"/>
      <c r="N13" s="103"/>
      <c r="O13" s="309">
        <f>SUM(F13,L13)</f>
        <v>0</v>
      </c>
      <c r="P13" s="103"/>
    </row>
    <row r="14" spans="1:16" s="11" customFormat="1" ht="18.75" customHeight="1">
      <c r="A14" s="428">
        <v>7</v>
      </c>
      <c r="B14" s="314"/>
      <c r="C14" s="101"/>
      <c r="D14" s="102"/>
      <c r="E14" s="432"/>
      <c r="F14" s="438"/>
      <c r="G14" s="439"/>
      <c r="H14" s="440"/>
      <c r="I14" s="441"/>
      <c r="J14" s="432"/>
      <c r="K14" s="432"/>
      <c r="L14" s="110"/>
      <c r="M14" s="102"/>
      <c r="N14" s="103"/>
      <c r="O14" s="309">
        <f>SUM(F14,L14)</f>
        <v>0</v>
      </c>
      <c r="P14" s="103"/>
    </row>
    <row r="15" spans="1:16" s="11" customFormat="1" ht="18.75" customHeight="1">
      <c r="A15" s="428">
        <v>8</v>
      </c>
      <c r="B15" s="314"/>
      <c r="C15" s="101"/>
      <c r="D15" s="102"/>
      <c r="E15" s="432"/>
      <c r="F15" s="438"/>
      <c r="G15" s="439"/>
      <c r="H15" s="440"/>
      <c r="I15" s="441"/>
      <c r="J15" s="432"/>
      <c r="K15" s="432"/>
      <c r="L15" s="110"/>
      <c r="M15" s="102"/>
      <c r="N15" s="103"/>
      <c r="O15" s="309">
        <f aca="true" t="shared" si="0" ref="O15:O26">SUM(F15,L15)</f>
        <v>0</v>
      </c>
      <c r="P15" s="103"/>
    </row>
    <row r="16" spans="1:16" s="11" customFormat="1" ht="18.75" customHeight="1">
      <c r="A16" s="428">
        <v>9</v>
      </c>
      <c r="B16" s="314"/>
      <c r="C16" s="101"/>
      <c r="D16" s="102"/>
      <c r="E16" s="432"/>
      <c r="F16" s="438"/>
      <c r="G16" s="439"/>
      <c r="H16" s="442"/>
      <c r="I16" s="443"/>
      <c r="J16" s="432"/>
      <c r="K16" s="432"/>
      <c r="L16" s="103"/>
      <c r="M16" s="102"/>
      <c r="N16" s="194"/>
      <c r="O16" s="309">
        <f t="shared" si="0"/>
        <v>0</v>
      </c>
      <c r="P16" s="103"/>
    </row>
    <row r="17" spans="1:16" s="11" customFormat="1" ht="18.75" customHeight="1">
      <c r="A17" s="428">
        <v>10</v>
      </c>
      <c r="B17" s="314"/>
      <c r="C17" s="101"/>
      <c r="D17" s="102"/>
      <c r="E17" s="432"/>
      <c r="F17" s="438"/>
      <c r="G17" s="439"/>
      <c r="H17" s="442"/>
      <c r="I17" s="443"/>
      <c r="J17" s="432"/>
      <c r="K17" s="432"/>
      <c r="L17" s="103"/>
      <c r="M17" s="102"/>
      <c r="N17" s="103"/>
      <c r="O17" s="309">
        <f t="shared" si="0"/>
        <v>0</v>
      </c>
      <c r="P17" s="103"/>
    </row>
    <row r="18" spans="1:16" s="11" customFormat="1" ht="18.75" customHeight="1">
      <c r="A18" s="428">
        <v>11</v>
      </c>
      <c r="B18" s="314"/>
      <c r="C18" s="101"/>
      <c r="D18" s="102"/>
      <c r="E18" s="432"/>
      <c r="F18" s="438"/>
      <c r="G18" s="439"/>
      <c r="H18" s="440"/>
      <c r="I18" s="441"/>
      <c r="J18" s="432"/>
      <c r="K18" s="432"/>
      <c r="L18" s="110"/>
      <c r="M18" s="102"/>
      <c r="N18" s="103"/>
      <c r="O18" s="309">
        <f t="shared" si="0"/>
        <v>0</v>
      </c>
      <c r="P18" s="103"/>
    </row>
    <row r="19" spans="1:16" s="11" customFormat="1" ht="18.75" customHeight="1">
      <c r="A19" s="428">
        <v>12</v>
      </c>
      <c r="B19" s="314"/>
      <c r="C19" s="101"/>
      <c r="D19" s="102"/>
      <c r="E19" s="432"/>
      <c r="F19" s="103"/>
      <c r="G19" s="424"/>
      <c r="H19" s="314"/>
      <c r="I19" s="101"/>
      <c r="J19" s="102"/>
      <c r="K19" s="432"/>
      <c r="L19" s="103"/>
      <c r="M19" s="102"/>
      <c r="N19" s="103"/>
      <c r="O19" s="309">
        <f t="shared" si="0"/>
        <v>0</v>
      </c>
      <c r="P19" s="103"/>
    </row>
    <row r="20" spans="1:16" s="11" customFormat="1" ht="18.75" customHeight="1">
      <c r="A20" s="428">
        <v>13</v>
      </c>
      <c r="B20" s="314"/>
      <c r="C20" s="101"/>
      <c r="D20" s="102"/>
      <c r="E20" s="432"/>
      <c r="F20" s="103"/>
      <c r="G20" s="424"/>
      <c r="H20" s="314"/>
      <c r="I20" s="101"/>
      <c r="J20" s="102"/>
      <c r="K20" s="432"/>
      <c r="L20" s="103"/>
      <c r="M20" s="102"/>
      <c r="N20" s="103"/>
      <c r="O20" s="309">
        <f t="shared" si="0"/>
        <v>0</v>
      </c>
      <c r="P20" s="103"/>
    </row>
    <row r="21" spans="1:16" s="11" customFormat="1" ht="18.75" customHeight="1">
      <c r="A21" s="428">
        <v>14</v>
      </c>
      <c r="B21" s="314"/>
      <c r="C21" s="101"/>
      <c r="D21" s="102"/>
      <c r="E21" s="432"/>
      <c r="F21" s="103"/>
      <c r="G21" s="424"/>
      <c r="H21" s="314"/>
      <c r="I21" s="101"/>
      <c r="J21" s="102"/>
      <c r="K21" s="434"/>
      <c r="L21" s="103"/>
      <c r="M21" s="102"/>
      <c r="N21" s="103"/>
      <c r="O21" s="309">
        <f t="shared" si="0"/>
        <v>0</v>
      </c>
      <c r="P21" s="103"/>
    </row>
    <row r="22" spans="1:16" s="11" customFormat="1" ht="18.75" customHeight="1">
      <c r="A22" s="428">
        <v>15</v>
      </c>
      <c r="B22" s="314"/>
      <c r="C22" s="101"/>
      <c r="D22" s="102"/>
      <c r="E22" s="432"/>
      <c r="F22" s="103"/>
      <c r="G22" s="424"/>
      <c r="H22" s="314"/>
      <c r="I22" s="101"/>
      <c r="J22" s="102"/>
      <c r="K22" s="432"/>
      <c r="L22" s="103"/>
      <c r="M22" s="102"/>
      <c r="N22" s="103"/>
      <c r="O22" s="309">
        <f t="shared" si="0"/>
        <v>0</v>
      </c>
      <c r="P22" s="103"/>
    </row>
    <row r="23" spans="1:16" s="11" customFormat="1" ht="18.75" customHeight="1">
      <c r="A23" s="313">
        <v>16</v>
      </c>
      <c r="B23" s="314"/>
      <c r="C23" s="101"/>
      <c r="D23" s="102"/>
      <c r="E23" s="432"/>
      <c r="F23" s="103"/>
      <c r="G23" s="424"/>
      <c r="H23" s="314"/>
      <c r="I23" s="101"/>
      <c r="J23" s="102"/>
      <c r="K23" s="432"/>
      <c r="L23" s="103"/>
      <c r="M23" s="102"/>
      <c r="N23" s="103"/>
      <c r="O23" s="309">
        <f t="shared" si="0"/>
        <v>0</v>
      </c>
      <c r="P23" s="103"/>
    </row>
    <row r="24" spans="1:16" s="35" customFormat="1" ht="18.75" customHeight="1">
      <c r="A24" s="313">
        <v>17</v>
      </c>
      <c r="B24" s="314"/>
      <c r="C24" s="101"/>
      <c r="D24" s="102"/>
      <c r="E24" s="432"/>
      <c r="F24" s="103"/>
      <c r="G24" s="424"/>
      <c r="H24" s="314"/>
      <c r="I24" s="101"/>
      <c r="J24" s="102"/>
      <c r="K24" s="432"/>
      <c r="L24" s="103"/>
      <c r="M24" s="102"/>
      <c r="N24" s="103"/>
      <c r="O24" s="309">
        <f t="shared" si="0"/>
        <v>0</v>
      </c>
      <c r="P24" s="103"/>
    </row>
    <row r="25" spans="1:16" s="35" customFormat="1" ht="18.75" customHeight="1">
      <c r="A25" s="313">
        <v>18</v>
      </c>
      <c r="B25" s="314"/>
      <c r="C25" s="101"/>
      <c r="D25" s="102"/>
      <c r="E25" s="432"/>
      <c r="F25" s="103"/>
      <c r="G25" s="424"/>
      <c r="H25" s="314"/>
      <c r="I25" s="101"/>
      <c r="J25" s="102"/>
      <c r="K25" s="432"/>
      <c r="L25" s="103"/>
      <c r="M25" s="102"/>
      <c r="N25" s="103"/>
      <c r="O25" s="309">
        <f t="shared" si="0"/>
        <v>0</v>
      </c>
      <c r="P25" s="103"/>
    </row>
    <row r="26" spans="1:16" s="35" customFormat="1" ht="18.75" customHeight="1">
      <c r="A26" s="313">
        <v>19</v>
      </c>
      <c r="B26" s="314"/>
      <c r="C26" s="101"/>
      <c r="D26" s="102"/>
      <c r="E26" s="432"/>
      <c r="F26" s="103"/>
      <c r="G26" s="424"/>
      <c r="H26" s="314"/>
      <c r="I26" s="101"/>
      <c r="J26" s="102"/>
      <c r="K26" s="432"/>
      <c r="L26" s="103"/>
      <c r="M26" s="102"/>
      <c r="N26" s="103"/>
      <c r="O26" s="309">
        <f t="shared" si="0"/>
        <v>0</v>
      </c>
      <c r="P26" s="103"/>
    </row>
    <row r="27" spans="1:16" s="35" customFormat="1" ht="18.75" customHeight="1">
      <c r="A27" s="313">
        <v>20</v>
      </c>
      <c r="B27" s="314"/>
      <c r="C27" s="101"/>
      <c r="D27" s="102"/>
      <c r="E27" s="102"/>
      <c r="F27" s="110"/>
      <c r="G27" s="424"/>
      <c r="H27" s="311"/>
      <c r="I27" s="193"/>
      <c r="J27" s="102"/>
      <c r="K27" s="102"/>
      <c r="L27" s="110"/>
      <c r="M27" s="102"/>
      <c r="N27" s="103"/>
      <c r="O27" s="309"/>
      <c r="P27" s="103"/>
    </row>
    <row r="28" spans="1:16" s="35" customFormat="1" ht="18.75" customHeight="1" thickBot="1">
      <c r="A28" s="313">
        <v>21</v>
      </c>
      <c r="B28" s="314"/>
      <c r="C28" s="101"/>
      <c r="D28" s="102"/>
      <c r="E28" s="102"/>
      <c r="F28" s="110"/>
      <c r="G28" s="424"/>
      <c r="H28" s="311"/>
      <c r="I28" s="193"/>
      <c r="J28" s="102"/>
      <c r="K28" s="102"/>
      <c r="L28" s="110"/>
      <c r="M28" s="102"/>
      <c r="N28" s="103"/>
      <c r="O28" s="309"/>
      <c r="P28" s="103"/>
    </row>
    <row r="29" spans="1:16" s="35" customFormat="1" ht="18.75" customHeight="1">
      <c r="A29" s="427">
        <v>22</v>
      </c>
      <c r="B29" s="314"/>
      <c r="C29" s="101"/>
      <c r="D29" s="102"/>
      <c r="E29" s="102"/>
      <c r="F29" s="110"/>
      <c r="G29" s="424"/>
      <c r="H29" s="311"/>
      <c r="I29" s="193"/>
      <c r="J29" s="102"/>
      <c r="K29" s="102"/>
      <c r="L29" s="110"/>
      <c r="M29" s="102"/>
      <c r="N29" s="103"/>
      <c r="O29" s="309"/>
      <c r="P29" s="103"/>
    </row>
    <row r="30" spans="1:16" s="35" customFormat="1" ht="18.75" customHeight="1">
      <c r="A30" s="428">
        <v>23</v>
      </c>
      <c r="B30" s="314"/>
      <c r="C30" s="101"/>
      <c r="D30" s="102"/>
      <c r="E30" s="102"/>
      <c r="F30" s="110"/>
      <c r="G30" s="424"/>
      <c r="H30" s="311"/>
      <c r="I30" s="193"/>
      <c r="J30" s="102"/>
      <c r="K30" s="102"/>
      <c r="L30" s="110"/>
      <c r="M30" s="102"/>
      <c r="N30" s="103"/>
      <c r="O30" s="309"/>
      <c r="P30" s="103"/>
    </row>
    <row r="31" spans="1:16" s="35" customFormat="1" ht="18.75" customHeight="1">
      <c r="A31" s="428">
        <v>24</v>
      </c>
      <c r="B31" s="314"/>
      <c r="C31" s="101"/>
      <c r="D31" s="102"/>
      <c r="E31" s="102"/>
      <c r="F31" s="110"/>
      <c r="G31" s="424"/>
      <c r="H31" s="311"/>
      <c r="I31" s="193"/>
      <c r="J31" s="102"/>
      <c r="K31" s="102"/>
      <c r="L31" s="110"/>
      <c r="M31" s="102"/>
      <c r="N31" s="103"/>
      <c r="O31" s="309"/>
      <c r="P31" s="103"/>
    </row>
    <row r="32" spans="1:16" ht="18.75" customHeight="1" thickBot="1">
      <c r="A32" s="428">
        <v>25</v>
      </c>
      <c r="B32" s="314"/>
      <c r="C32" s="101"/>
      <c r="D32" s="102"/>
      <c r="E32" s="102"/>
      <c r="F32" s="110"/>
      <c r="G32" s="424"/>
      <c r="H32" s="311"/>
      <c r="I32" s="193"/>
      <c r="J32" s="102"/>
      <c r="K32" s="102"/>
      <c r="L32" s="110"/>
      <c r="M32" s="102"/>
      <c r="N32" s="103"/>
      <c r="O32" s="309"/>
      <c r="P32" s="103"/>
    </row>
    <row r="33" spans="1:16" ht="18.75" customHeight="1">
      <c r="A33" s="427">
        <v>26</v>
      </c>
      <c r="B33" s="314"/>
      <c r="C33" s="101"/>
      <c r="D33" s="102"/>
      <c r="E33" s="102"/>
      <c r="F33" s="110"/>
      <c r="G33" s="424"/>
      <c r="H33" s="311"/>
      <c r="I33" s="193"/>
      <c r="J33" s="102"/>
      <c r="K33" s="102"/>
      <c r="L33" s="110"/>
      <c r="M33" s="102"/>
      <c r="N33" s="103"/>
      <c r="O33" s="309"/>
      <c r="P33" s="103"/>
    </row>
    <row r="34" spans="1:16" ht="18.75" customHeight="1">
      <c r="A34" s="428">
        <v>27</v>
      </c>
      <c r="B34" s="314"/>
      <c r="C34" s="101"/>
      <c r="D34" s="102"/>
      <c r="E34" s="102"/>
      <c r="F34" s="110"/>
      <c r="G34" s="424"/>
      <c r="H34" s="311"/>
      <c r="I34" s="193"/>
      <c r="J34" s="102"/>
      <c r="K34" s="102"/>
      <c r="L34" s="110"/>
      <c r="M34" s="102"/>
      <c r="N34" s="103"/>
      <c r="O34" s="309"/>
      <c r="P34" s="103"/>
    </row>
    <row r="35" spans="1:16" ht="18.75" customHeight="1">
      <c r="A35" s="428">
        <v>28</v>
      </c>
      <c r="B35" s="314"/>
      <c r="C35" s="101"/>
      <c r="D35" s="102"/>
      <c r="E35" s="102"/>
      <c r="F35" s="110"/>
      <c r="G35" s="424"/>
      <c r="H35" s="311"/>
      <c r="I35" s="193"/>
      <c r="J35" s="102"/>
      <c r="K35" s="102"/>
      <c r="L35" s="110"/>
      <c r="M35" s="102"/>
      <c r="N35" s="103"/>
      <c r="O35" s="309"/>
      <c r="P35" s="103"/>
    </row>
    <row r="36" spans="1:16" ht="18.75" customHeight="1">
      <c r="A36" s="428">
        <v>29</v>
      </c>
      <c r="B36" s="314"/>
      <c r="C36" s="101"/>
      <c r="D36" s="102"/>
      <c r="E36" s="102"/>
      <c r="F36" s="110"/>
      <c r="G36" s="424"/>
      <c r="H36" s="311"/>
      <c r="I36" s="193"/>
      <c r="J36" s="102"/>
      <c r="K36" s="102"/>
      <c r="L36" s="110"/>
      <c r="M36" s="102"/>
      <c r="N36" s="103"/>
      <c r="O36" s="309"/>
      <c r="P36" s="103"/>
    </row>
    <row r="37" spans="1:16" ht="18.75" customHeight="1">
      <c r="A37" s="428">
        <v>30</v>
      </c>
      <c r="B37" s="314"/>
      <c r="C37" s="101"/>
      <c r="D37" s="102"/>
      <c r="E37" s="102"/>
      <c r="F37" s="110"/>
      <c r="G37" s="424"/>
      <c r="H37" s="311"/>
      <c r="I37" s="193"/>
      <c r="J37" s="102"/>
      <c r="K37" s="102"/>
      <c r="L37" s="110"/>
      <c r="M37" s="102"/>
      <c r="N37" s="103"/>
      <c r="O37" s="309"/>
      <c r="P37" s="103"/>
    </row>
    <row r="38" spans="1:16" ht="18.75" customHeight="1">
      <c r="A38" s="428">
        <v>31</v>
      </c>
      <c r="B38" s="314"/>
      <c r="C38" s="101"/>
      <c r="D38" s="102"/>
      <c r="E38" s="102"/>
      <c r="F38" s="110"/>
      <c r="G38" s="424"/>
      <c r="H38" s="311"/>
      <c r="I38" s="193"/>
      <c r="J38" s="102"/>
      <c r="K38" s="102"/>
      <c r="L38" s="110"/>
      <c r="M38" s="102"/>
      <c r="N38" s="103"/>
      <c r="O38" s="309"/>
      <c r="P38" s="103"/>
    </row>
    <row r="39" spans="1:16" ht="18.75" customHeight="1">
      <c r="A39" s="428">
        <v>32</v>
      </c>
      <c r="B39" s="314"/>
      <c r="C39" s="101"/>
      <c r="D39" s="102"/>
      <c r="E39" s="102"/>
      <c r="F39" s="110"/>
      <c r="G39" s="424"/>
      <c r="H39" s="311"/>
      <c r="I39" s="193"/>
      <c r="J39" s="102"/>
      <c r="K39" s="102"/>
      <c r="L39" s="110"/>
      <c r="M39" s="102"/>
      <c r="N39" s="103"/>
      <c r="O39" s="309"/>
      <c r="P39" s="103"/>
    </row>
    <row r="40" spans="1:16" ht="18.75" customHeight="1">
      <c r="A40" s="313"/>
      <c r="B40" s="314"/>
      <c r="C40" s="101"/>
      <c r="D40" s="102"/>
      <c r="E40" s="102"/>
      <c r="F40" s="110"/>
      <c r="G40" s="424"/>
      <c r="H40" s="311"/>
      <c r="I40" s="193"/>
      <c r="J40" s="102"/>
      <c r="K40" s="102"/>
      <c r="L40" s="110"/>
      <c r="M40" s="102"/>
      <c r="N40" s="103"/>
      <c r="O40" s="309"/>
      <c r="P40" s="103"/>
    </row>
    <row r="41" spans="1:16" ht="18.75" customHeight="1">
      <c r="A41" s="313"/>
      <c r="B41" s="314"/>
      <c r="C41" s="101"/>
      <c r="D41" s="102"/>
      <c r="E41" s="102"/>
      <c r="F41" s="110"/>
      <c r="G41" s="424"/>
      <c r="H41" s="311"/>
      <c r="I41" s="193"/>
      <c r="J41" s="102"/>
      <c r="K41" s="102"/>
      <c r="L41" s="110"/>
      <c r="M41" s="102"/>
      <c r="N41" s="103"/>
      <c r="O41" s="309"/>
      <c r="P41" s="103"/>
    </row>
    <row r="42" spans="1:16" ht="18.75" customHeight="1">
      <c r="A42" s="313"/>
      <c r="B42" s="314"/>
      <c r="C42" s="101"/>
      <c r="D42" s="102"/>
      <c r="E42" s="102"/>
      <c r="F42" s="110"/>
      <c r="G42" s="424"/>
      <c r="H42" s="311"/>
      <c r="I42" s="193"/>
      <c r="J42" s="102"/>
      <c r="K42" s="102"/>
      <c r="L42" s="110"/>
      <c r="M42" s="102"/>
      <c r="N42" s="103"/>
      <c r="O42" s="309"/>
      <c r="P42" s="103"/>
    </row>
    <row r="43" spans="1:16" ht="18.75" customHeight="1">
      <c r="A43" s="313"/>
      <c r="B43" s="314"/>
      <c r="C43" s="101"/>
      <c r="D43" s="102"/>
      <c r="E43" s="102"/>
      <c r="F43" s="110"/>
      <c r="G43" s="424"/>
      <c r="H43" s="311"/>
      <c r="I43" s="193"/>
      <c r="J43" s="102"/>
      <c r="K43" s="102"/>
      <c r="L43" s="110"/>
      <c r="M43" s="102"/>
      <c r="N43" s="103"/>
      <c r="O43" s="309"/>
      <c r="P43" s="103"/>
    </row>
    <row r="44" spans="1:16" ht="18.75" customHeight="1">
      <c r="A44" s="313"/>
      <c r="B44" s="314"/>
      <c r="C44" s="101"/>
      <c r="D44" s="102"/>
      <c r="E44" s="102"/>
      <c r="F44" s="110"/>
      <c r="G44" s="424"/>
      <c r="H44" s="311"/>
      <c r="I44" s="193"/>
      <c r="J44" s="102"/>
      <c r="K44" s="102"/>
      <c r="L44" s="110"/>
      <c r="M44" s="102"/>
      <c r="N44" s="103"/>
      <c r="O44" s="309"/>
      <c r="P44" s="103"/>
    </row>
    <row r="45" spans="1:16" ht="18.75" customHeight="1">
      <c r="A45" s="313"/>
      <c r="B45" s="314"/>
      <c r="C45" s="101"/>
      <c r="D45" s="102"/>
      <c r="E45" s="102"/>
      <c r="F45" s="110"/>
      <c r="G45" s="424"/>
      <c r="H45" s="311"/>
      <c r="I45" s="193"/>
      <c r="J45" s="102"/>
      <c r="K45" s="102"/>
      <c r="L45" s="110"/>
      <c r="M45" s="102"/>
      <c r="N45" s="103"/>
      <c r="O45" s="309"/>
      <c r="P45" s="103"/>
    </row>
    <row r="46" spans="1:16" ht="18.75" customHeight="1">
      <c r="A46" s="313"/>
      <c r="B46" s="314"/>
      <c r="C46" s="101"/>
      <c r="D46" s="102"/>
      <c r="E46" s="102"/>
      <c r="F46" s="110"/>
      <c r="G46" s="424"/>
      <c r="H46" s="311"/>
      <c r="I46" s="193"/>
      <c r="J46" s="102"/>
      <c r="K46" s="102"/>
      <c r="L46" s="110"/>
      <c r="M46" s="102"/>
      <c r="N46" s="103"/>
      <c r="O46" s="309"/>
      <c r="P46" s="103"/>
    </row>
    <row r="47" spans="1:16" ht="18.75" customHeight="1">
      <c r="A47" s="313"/>
      <c r="B47" s="314"/>
      <c r="C47" s="101"/>
      <c r="D47" s="102"/>
      <c r="E47" s="102"/>
      <c r="F47" s="110"/>
      <c r="G47" s="424"/>
      <c r="H47" s="311"/>
      <c r="I47" s="193"/>
      <c r="J47" s="102"/>
      <c r="K47" s="102"/>
      <c r="L47" s="110"/>
      <c r="M47" s="102"/>
      <c r="N47" s="103"/>
      <c r="O47" s="309"/>
      <c r="P47" s="103"/>
    </row>
    <row r="48" spans="1:16" ht="18.75" customHeight="1">
      <c r="A48" s="313"/>
      <c r="B48" s="314"/>
      <c r="C48" s="101"/>
      <c r="D48" s="102"/>
      <c r="E48" s="102"/>
      <c r="F48" s="110"/>
      <c r="G48" s="424"/>
      <c r="H48" s="311"/>
      <c r="I48" s="193"/>
      <c r="J48" s="102"/>
      <c r="K48" s="102"/>
      <c r="L48" s="110"/>
      <c r="M48" s="102"/>
      <c r="N48" s="103"/>
      <c r="O48" s="309"/>
      <c r="P48" s="103"/>
    </row>
    <row r="49" spans="1:16" ht="18.75" customHeight="1">
      <c r="A49" s="313"/>
      <c r="B49" s="314"/>
      <c r="C49" s="101"/>
      <c r="D49" s="102"/>
      <c r="E49" s="102"/>
      <c r="F49" s="110"/>
      <c r="G49" s="424"/>
      <c r="H49" s="311"/>
      <c r="I49" s="193"/>
      <c r="J49" s="102"/>
      <c r="K49" s="102"/>
      <c r="L49" s="110"/>
      <c r="M49" s="102"/>
      <c r="N49" s="103"/>
      <c r="O49" s="309"/>
      <c r="P49" s="103"/>
    </row>
    <row r="50" spans="1:16" ht="18.75" customHeight="1">
      <c r="A50" s="313"/>
      <c r="B50" s="314"/>
      <c r="C50" s="101"/>
      <c r="D50" s="102"/>
      <c r="E50" s="102"/>
      <c r="F50" s="110"/>
      <c r="G50" s="424"/>
      <c r="H50" s="311"/>
      <c r="I50" s="193"/>
      <c r="J50" s="102"/>
      <c r="K50" s="102"/>
      <c r="L50" s="110"/>
      <c r="M50" s="102"/>
      <c r="N50" s="103"/>
      <c r="O50" s="309"/>
      <c r="P50" s="103"/>
    </row>
    <row r="51" spans="1:16" ht="18.75" customHeight="1">
      <c r="A51" s="313"/>
      <c r="B51" s="314"/>
      <c r="C51" s="101"/>
      <c r="D51" s="102"/>
      <c r="E51" s="102"/>
      <c r="F51" s="110"/>
      <c r="G51" s="424"/>
      <c r="H51" s="311"/>
      <c r="I51" s="193"/>
      <c r="J51" s="102"/>
      <c r="K51" s="102"/>
      <c r="L51" s="110"/>
      <c r="M51" s="102"/>
      <c r="N51" s="103"/>
      <c r="O51" s="309"/>
      <c r="P51" s="103"/>
    </row>
    <row r="52" spans="1:16" ht="18.75" customHeight="1">
      <c r="A52" s="313"/>
      <c r="B52" s="314"/>
      <c r="C52" s="101"/>
      <c r="D52" s="102"/>
      <c r="E52" s="102"/>
      <c r="F52" s="110"/>
      <c r="G52" s="424"/>
      <c r="H52" s="311"/>
      <c r="I52" s="193"/>
      <c r="J52" s="102"/>
      <c r="K52" s="102"/>
      <c r="L52" s="110"/>
      <c r="M52" s="102"/>
      <c r="N52" s="103"/>
      <c r="O52" s="309"/>
      <c r="P52" s="103"/>
    </row>
    <row r="53" spans="1:16" ht="18.75" customHeight="1">
      <c r="A53" s="313"/>
      <c r="B53" s="314"/>
      <c r="C53" s="101"/>
      <c r="D53" s="102"/>
      <c r="E53" s="102"/>
      <c r="F53" s="110"/>
      <c r="G53" s="424"/>
      <c r="H53" s="311"/>
      <c r="I53" s="193"/>
      <c r="J53" s="102"/>
      <c r="K53" s="102"/>
      <c r="L53" s="110"/>
      <c r="M53" s="102"/>
      <c r="N53" s="103"/>
      <c r="O53" s="309"/>
      <c r="P53" s="103"/>
    </row>
    <row r="54" spans="1:16" ht="18.75" customHeight="1">
      <c r="A54" s="313"/>
      <c r="B54" s="314"/>
      <c r="C54" s="101"/>
      <c r="D54" s="102"/>
      <c r="E54" s="102"/>
      <c r="F54" s="110"/>
      <c r="G54" s="424"/>
      <c r="H54" s="311"/>
      <c r="I54" s="193"/>
      <c r="J54" s="102"/>
      <c r="K54" s="102"/>
      <c r="L54" s="110"/>
      <c r="M54" s="102"/>
      <c r="N54" s="103"/>
      <c r="O54" s="309"/>
      <c r="P54" s="103"/>
    </row>
    <row r="55" spans="1:16" ht="18.75" customHeight="1">
      <c r="A55" s="313"/>
      <c r="B55" s="314"/>
      <c r="C55" s="101"/>
      <c r="D55" s="102"/>
      <c r="E55" s="102"/>
      <c r="F55" s="110"/>
      <c r="G55" s="424"/>
      <c r="H55" s="311"/>
      <c r="I55" s="193"/>
      <c r="J55" s="102"/>
      <c r="K55" s="102"/>
      <c r="L55" s="103"/>
      <c r="M55" s="102"/>
      <c r="N55" s="103"/>
      <c r="O55" s="309"/>
      <c r="P55" s="103"/>
    </row>
    <row r="56" spans="1:16" ht="18.75" customHeight="1">
      <c r="A56" s="313"/>
      <c r="B56" s="314"/>
      <c r="C56" s="101"/>
      <c r="D56" s="102"/>
      <c r="E56" s="432"/>
      <c r="F56" s="103"/>
      <c r="G56" s="424"/>
      <c r="H56" s="314"/>
      <c r="I56" s="101"/>
      <c r="J56" s="102"/>
      <c r="K56" s="432"/>
      <c r="L56" s="103"/>
      <c r="M56" s="102"/>
      <c r="N56" s="103"/>
      <c r="O56" s="309"/>
      <c r="P56" s="103"/>
    </row>
    <row r="57" spans="1:16" ht="18.75" customHeight="1">
      <c r="A57" s="313"/>
      <c r="B57" s="314"/>
      <c r="C57" s="101"/>
      <c r="D57" s="102"/>
      <c r="E57" s="102"/>
      <c r="F57" s="110"/>
      <c r="G57" s="424"/>
      <c r="H57" s="311"/>
      <c r="I57" s="193"/>
      <c r="J57" s="102"/>
      <c r="K57" s="102"/>
      <c r="L57" s="110"/>
      <c r="M57" s="102"/>
      <c r="N57" s="103"/>
      <c r="O57" s="309"/>
      <c r="P57" s="103"/>
    </row>
    <row r="58" spans="1:16" ht="18.75" customHeight="1">
      <c r="A58" s="313"/>
      <c r="B58" s="314"/>
      <c r="C58" s="101"/>
      <c r="D58" s="102"/>
      <c r="E58" s="432"/>
      <c r="F58" s="103"/>
      <c r="G58" s="424"/>
      <c r="H58" s="314"/>
      <c r="I58" s="101"/>
      <c r="J58" s="102"/>
      <c r="K58" s="432"/>
      <c r="L58" s="103"/>
      <c r="M58" s="102"/>
      <c r="N58" s="103"/>
      <c r="O58" s="309"/>
      <c r="P58" s="103"/>
    </row>
    <row r="59" spans="1:16" ht="18.75" customHeight="1">
      <c r="A59" s="313"/>
      <c r="B59" s="314"/>
      <c r="C59" s="101"/>
      <c r="D59" s="102"/>
      <c r="E59" s="432"/>
      <c r="F59" s="103"/>
      <c r="G59" s="424"/>
      <c r="H59" s="314"/>
      <c r="I59" s="101"/>
      <c r="J59" s="102"/>
      <c r="K59" s="432"/>
      <c r="L59" s="103"/>
      <c r="M59" s="102"/>
      <c r="N59" s="103"/>
      <c r="O59" s="309"/>
      <c r="P59" s="103"/>
    </row>
    <row r="60" spans="1:16" ht="18.75" customHeight="1">
      <c r="A60" s="313"/>
      <c r="B60" s="314"/>
      <c r="C60" s="101"/>
      <c r="D60" s="102"/>
      <c r="E60" s="432"/>
      <c r="F60" s="103"/>
      <c r="G60" s="424"/>
      <c r="H60" s="314"/>
      <c r="I60" s="101"/>
      <c r="J60" s="102"/>
      <c r="K60" s="432"/>
      <c r="L60" s="103"/>
      <c r="M60" s="102"/>
      <c r="N60" s="103"/>
      <c r="O60" s="309"/>
      <c r="P60" s="103"/>
    </row>
    <row r="61" spans="1:16" ht="18.75" customHeight="1">
      <c r="A61" s="313"/>
      <c r="B61" s="314"/>
      <c r="C61" s="101"/>
      <c r="D61" s="102"/>
      <c r="E61" s="432"/>
      <c r="F61" s="103"/>
      <c r="G61" s="424"/>
      <c r="H61" s="314"/>
      <c r="I61" s="101"/>
      <c r="J61" s="102"/>
      <c r="K61" s="432"/>
      <c r="L61" s="103"/>
      <c r="M61" s="102"/>
      <c r="N61" s="194"/>
      <c r="O61" s="309"/>
      <c r="P61" s="103"/>
    </row>
    <row r="62" spans="1:16" ht="18.75" customHeight="1">
      <c r="A62" s="313"/>
      <c r="B62" s="314"/>
      <c r="C62" s="101"/>
      <c r="D62" s="102"/>
      <c r="E62" s="432"/>
      <c r="F62" s="103"/>
      <c r="G62" s="424"/>
      <c r="H62" s="314"/>
      <c r="I62" s="101"/>
      <c r="J62" s="102"/>
      <c r="K62" s="432"/>
      <c r="L62" s="103"/>
      <c r="M62" s="102"/>
      <c r="N62" s="103"/>
      <c r="O62" s="309"/>
      <c r="P62" s="103"/>
    </row>
    <row r="63" spans="1:16" ht="18.75" customHeight="1">
      <c r="A63" s="313"/>
      <c r="B63" s="314"/>
      <c r="C63" s="101"/>
      <c r="D63" s="102"/>
      <c r="E63" s="432"/>
      <c r="F63" s="103"/>
      <c r="G63" s="424"/>
      <c r="H63" s="314"/>
      <c r="I63" s="101"/>
      <c r="J63" s="102"/>
      <c r="K63" s="433"/>
      <c r="L63" s="103"/>
      <c r="M63" s="102"/>
      <c r="N63" s="103"/>
      <c r="O63" s="309"/>
      <c r="P63" s="103"/>
    </row>
    <row r="64" spans="1:16" ht="18.75" customHeight="1">
      <c r="A64" s="313"/>
      <c r="B64" s="314"/>
      <c r="C64" s="101"/>
      <c r="D64" s="102"/>
      <c r="E64" s="432"/>
      <c r="F64" s="103"/>
      <c r="G64" s="424"/>
      <c r="H64" s="314"/>
      <c r="I64" s="101"/>
      <c r="J64" s="102"/>
      <c r="K64" s="432"/>
      <c r="L64" s="103"/>
      <c r="M64" s="102"/>
      <c r="N64" s="103"/>
      <c r="O64" s="309"/>
      <c r="P64" s="103"/>
    </row>
    <row r="65" spans="1:16" ht="18.75" customHeight="1">
      <c r="A65" s="313"/>
      <c r="B65" s="314"/>
      <c r="C65" s="101"/>
      <c r="D65" s="102"/>
      <c r="E65" s="432"/>
      <c r="F65" s="103"/>
      <c r="G65" s="424"/>
      <c r="H65" s="314"/>
      <c r="I65" s="101"/>
      <c r="J65" s="102"/>
      <c r="K65" s="432"/>
      <c r="L65" s="103"/>
      <c r="M65" s="102"/>
      <c r="N65" s="103"/>
      <c r="O65" s="309"/>
      <c r="P65" s="103"/>
    </row>
    <row r="66" spans="1:16" ht="18.75" customHeight="1">
      <c r="A66" s="313"/>
      <c r="B66" s="314"/>
      <c r="C66" s="101"/>
      <c r="D66" s="102"/>
      <c r="E66" s="432"/>
      <c r="F66" s="103"/>
      <c r="G66" s="424"/>
      <c r="H66" s="314"/>
      <c r="I66" s="101"/>
      <c r="J66" s="102"/>
      <c r="K66" s="434"/>
      <c r="L66" s="103"/>
      <c r="M66" s="102"/>
      <c r="N66" s="103"/>
      <c r="O66" s="309"/>
      <c r="P66" s="103"/>
    </row>
    <row r="67" spans="1:16" ht="18.75" customHeight="1">
      <c r="A67" s="313"/>
      <c r="B67" s="314"/>
      <c r="C67" s="101"/>
      <c r="D67" s="102"/>
      <c r="E67" s="432"/>
      <c r="F67" s="103"/>
      <c r="G67" s="424"/>
      <c r="H67" s="314"/>
      <c r="I67" s="101"/>
      <c r="J67" s="102"/>
      <c r="K67" s="432"/>
      <c r="L67" s="103"/>
      <c r="M67" s="102"/>
      <c r="N67" s="103"/>
      <c r="O67" s="309"/>
      <c r="P67" s="103"/>
    </row>
    <row r="68" spans="1:16" ht="19.5" customHeight="1">
      <c r="A68" s="313"/>
      <c r="B68" s="314"/>
      <c r="C68" s="101"/>
      <c r="D68" s="102"/>
      <c r="E68" s="432"/>
      <c r="F68" s="103"/>
      <c r="G68" s="424"/>
      <c r="H68" s="314"/>
      <c r="I68" s="101"/>
      <c r="J68" s="102"/>
      <c r="K68" s="432"/>
      <c r="L68" s="103"/>
      <c r="M68" s="102"/>
      <c r="N68" s="103"/>
      <c r="O68" s="309"/>
      <c r="P68" s="103"/>
    </row>
    <row r="69" spans="1:16" ht="19.5" customHeight="1">
      <c r="A69" s="313"/>
      <c r="B69" s="314"/>
      <c r="C69" s="101"/>
      <c r="D69" s="102"/>
      <c r="E69" s="432"/>
      <c r="F69" s="103"/>
      <c r="G69" s="424"/>
      <c r="H69" s="314"/>
      <c r="I69" s="101"/>
      <c r="J69" s="102"/>
      <c r="K69" s="432"/>
      <c r="L69" s="103"/>
      <c r="M69" s="102"/>
      <c r="N69" s="103"/>
      <c r="O69" s="309"/>
      <c r="P69" s="103"/>
    </row>
    <row r="70" spans="1:16" ht="19.5" customHeight="1">
      <c r="A70" s="313"/>
      <c r="B70" s="314"/>
      <c r="C70" s="101"/>
      <c r="D70" s="102"/>
      <c r="E70" s="432"/>
      <c r="F70" s="103"/>
      <c r="G70" s="424"/>
      <c r="H70" s="314"/>
      <c r="I70" s="101"/>
      <c r="J70" s="102"/>
      <c r="K70" s="432"/>
      <c r="L70" s="103"/>
      <c r="M70" s="102"/>
      <c r="N70" s="103"/>
      <c r="O70" s="309"/>
      <c r="P70" s="103"/>
    </row>
    <row r="71" spans="1:16" ht="19.5" customHeight="1">
      <c r="A71" s="313"/>
      <c r="B71" s="314"/>
      <c r="C71" s="101"/>
      <c r="D71" s="102"/>
      <c r="E71" s="432"/>
      <c r="F71" s="103"/>
      <c r="G71" s="424"/>
      <c r="H71" s="314"/>
      <c r="I71" s="101"/>
      <c r="J71" s="102"/>
      <c r="K71" s="432"/>
      <c r="L71" s="103"/>
      <c r="M71" s="102"/>
      <c r="N71" s="103"/>
      <c r="O71" s="309"/>
      <c r="P71" s="103"/>
    </row>
    <row r="72" spans="1:16" ht="19.5" customHeight="1">
      <c r="A72" s="313"/>
      <c r="B72" s="314"/>
      <c r="C72" s="101"/>
      <c r="D72" s="102"/>
      <c r="E72" s="102"/>
      <c r="F72" s="110"/>
      <c r="G72" s="424"/>
      <c r="H72" s="311"/>
      <c r="I72" s="193"/>
      <c r="J72" s="102"/>
      <c r="K72" s="102"/>
      <c r="L72" s="103"/>
      <c r="M72" s="102"/>
      <c r="N72" s="103"/>
      <c r="O72" s="309"/>
      <c r="P72" s="103"/>
    </row>
    <row r="73" spans="1:16" ht="19.5" customHeight="1">
      <c r="A73" s="313"/>
      <c r="B73" s="314"/>
      <c r="C73" s="101"/>
      <c r="D73" s="102"/>
      <c r="E73" s="432"/>
      <c r="F73" s="103"/>
      <c r="G73" s="424"/>
      <c r="H73" s="314"/>
      <c r="I73" s="101"/>
      <c r="J73" s="102"/>
      <c r="K73" s="432"/>
      <c r="L73" s="103"/>
      <c r="M73" s="102"/>
      <c r="N73" s="103"/>
      <c r="O73" s="309"/>
      <c r="P73" s="103"/>
    </row>
    <row r="74" spans="1:16" ht="19.5" customHeight="1">
      <c r="A74" s="313"/>
      <c r="B74" s="314"/>
      <c r="C74" s="101"/>
      <c r="D74" s="102"/>
      <c r="E74" s="432"/>
      <c r="F74" s="103"/>
      <c r="G74" s="424"/>
      <c r="H74" s="314"/>
      <c r="I74" s="101"/>
      <c r="J74" s="102"/>
      <c r="K74" s="432"/>
      <c r="L74" s="103"/>
      <c r="M74" s="102"/>
      <c r="N74" s="103"/>
      <c r="O74" s="309"/>
      <c r="P74" s="103"/>
    </row>
    <row r="75" spans="1:16" ht="19.5" customHeight="1">
      <c r="A75" s="313"/>
      <c r="B75" s="314"/>
      <c r="C75" s="101"/>
      <c r="D75" s="102"/>
      <c r="E75" s="432"/>
      <c r="F75" s="103"/>
      <c r="G75" s="424"/>
      <c r="H75" s="314"/>
      <c r="I75" s="101"/>
      <c r="J75" s="102"/>
      <c r="K75" s="432"/>
      <c r="L75" s="103"/>
      <c r="M75" s="102"/>
      <c r="N75" s="103"/>
      <c r="O75" s="309"/>
      <c r="P75" s="103"/>
    </row>
    <row r="76" spans="1:16" ht="19.5" customHeight="1">
      <c r="A76" s="313"/>
      <c r="B76" s="314"/>
      <c r="C76" s="101"/>
      <c r="D76" s="102"/>
      <c r="E76" s="432"/>
      <c r="F76" s="103"/>
      <c r="G76" s="424"/>
      <c r="H76" s="314"/>
      <c r="I76" s="101"/>
      <c r="J76" s="102"/>
      <c r="K76" s="432"/>
      <c r="L76" s="103"/>
      <c r="M76" s="102"/>
      <c r="N76" s="103"/>
      <c r="O76" s="309"/>
      <c r="P76" s="103"/>
    </row>
    <row r="77" spans="1:16" ht="19.5" customHeight="1">
      <c r="A77" s="313"/>
      <c r="B77" s="314"/>
      <c r="C77" s="101"/>
      <c r="D77" s="102"/>
      <c r="E77" s="432"/>
      <c r="F77" s="103"/>
      <c r="G77" s="424"/>
      <c r="H77" s="314"/>
      <c r="I77" s="101"/>
      <c r="J77" s="102"/>
      <c r="K77" s="432"/>
      <c r="L77" s="103"/>
      <c r="M77" s="102"/>
      <c r="N77" s="194"/>
      <c r="O77" s="309"/>
      <c r="P77" s="103"/>
    </row>
    <row r="78" spans="1:16" ht="19.5" customHeight="1">
      <c r="A78" s="313"/>
      <c r="B78" s="314"/>
      <c r="C78" s="101"/>
      <c r="D78" s="102"/>
      <c r="E78" s="432"/>
      <c r="F78" s="103"/>
      <c r="G78" s="424"/>
      <c r="H78" s="314"/>
      <c r="I78" s="101"/>
      <c r="J78" s="102"/>
      <c r="K78" s="432"/>
      <c r="L78" s="103"/>
      <c r="M78" s="102"/>
      <c r="N78" s="103"/>
      <c r="O78" s="309"/>
      <c r="P78" s="103"/>
    </row>
    <row r="79" spans="1:16" ht="19.5" customHeight="1">
      <c r="A79" s="313"/>
      <c r="B79" s="314"/>
      <c r="C79" s="101"/>
      <c r="D79" s="102"/>
      <c r="E79" s="432"/>
      <c r="F79" s="103"/>
      <c r="G79" s="424"/>
      <c r="H79" s="314"/>
      <c r="I79" s="101"/>
      <c r="J79" s="102"/>
      <c r="K79" s="433"/>
      <c r="L79" s="103"/>
      <c r="M79" s="102"/>
      <c r="N79" s="103"/>
      <c r="O79" s="309"/>
      <c r="P79" s="103"/>
    </row>
    <row r="80" spans="1:16" ht="19.5" customHeight="1">
      <c r="A80" s="313"/>
      <c r="B80" s="314"/>
      <c r="C80" s="101"/>
      <c r="D80" s="102"/>
      <c r="E80" s="432"/>
      <c r="F80" s="103"/>
      <c r="G80" s="424"/>
      <c r="H80" s="314"/>
      <c r="I80" s="101"/>
      <c r="J80" s="102"/>
      <c r="K80" s="432"/>
      <c r="L80" s="103"/>
      <c r="M80" s="102"/>
      <c r="N80" s="103"/>
      <c r="O80" s="309"/>
      <c r="P80" s="103"/>
    </row>
    <row r="81" spans="1:16" ht="19.5" customHeight="1">
      <c r="A81" s="313"/>
      <c r="B81" s="314"/>
      <c r="C81" s="101"/>
      <c r="D81" s="102"/>
      <c r="E81" s="432"/>
      <c r="F81" s="103"/>
      <c r="G81" s="424"/>
      <c r="H81" s="314"/>
      <c r="I81" s="101"/>
      <c r="J81" s="102"/>
      <c r="K81" s="432"/>
      <c r="L81" s="103"/>
      <c r="M81" s="102"/>
      <c r="N81" s="103"/>
      <c r="O81" s="309"/>
      <c r="P81" s="103"/>
    </row>
    <row r="82" spans="1:16" ht="19.5" customHeight="1">
      <c r="A82" s="313"/>
      <c r="B82" s="314"/>
      <c r="C82" s="101"/>
      <c r="D82" s="102"/>
      <c r="E82" s="432"/>
      <c r="F82" s="103"/>
      <c r="G82" s="424"/>
      <c r="H82" s="314"/>
      <c r="I82" s="101"/>
      <c r="J82" s="102"/>
      <c r="K82" s="434"/>
      <c r="L82" s="103"/>
      <c r="M82" s="102"/>
      <c r="N82" s="103"/>
      <c r="O82" s="309"/>
      <c r="P82" s="103"/>
    </row>
    <row r="83" spans="1:16" ht="19.5" customHeight="1">
      <c r="A83" s="313"/>
      <c r="B83" s="314"/>
      <c r="C83" s="101"/>
      <c r="D83" s="102"/>
      <c r="E83" s="432"/>
      <c r="F83" s="103"/>
      <c r="G83" s="424"/>
      <c r="H83" s="314"/>
      <c r="I83" s="101"/>
      <c r="J83" s="102"/>
      <c r="K83" s="432"/>
      <c r="L83" s="103"/>
      <c r="M83" s="102"/>
      <c r="N83" s="103"/>
      <c r="O83" s="309"/>
      <c r="P83" s="103"/>
    </row>
    <row r="84" spans="1:16" ht="19.5" customHeight="1">
      <c r="A84" s="313"/>
      <c r="B84" s="314"/>
      <c r="C84" s="101"/>
      <c r="D84" s="102"/>
      <c r="E84" s="432"/>
      <c r="F84" s="103"/>
      <c r="G84" s="424"/>
      <c r="H84" s="314"/>
      <c r="I84" s="101"/>
      <c r="J84" s="102"/>
      <c r="K84" s="432"/>
      <c r="L84" s="103"/>
      <c r="M84" s="102"/>
      <c r="N84" s="103"/>
      <c r="O84" s="309"/>
      <c r="P84" s="103"/>
    </row>
    <row r="85" spans="1:16" ht="19.5" customHeight="1">
      <c r="A85" s="313"/>
      <c r="B85" s="314"/>
      <c r="C85" s="101"/>
      <c r="D85" s="102"/>
      <c r="E85" s="432"/>
      <c r="F85" s="103"/>
      <c r="G85" s="424"/>
      <c r="H85" s="314"/>
      <c r="I85" s="101"/>
      <c r="J85" s="102"/>
      <c r="K85" s="432"/>
      <c r="L85" s="103"/>
      <c r="M85" s="102"/>
      <c r="N85" s="103"/>
      <c r="O85" s="309"/>
      <c r="P85" s="103"/>
    </row>
    <row r="86" spans="1:16" ht="19.5" customHeight="1">
      <c r="A86" s="313"/>
      <c r="B86" s="314"/>
      <c r="C86" s="101"/>
      <c r="D86" s="102"/>
      <c r="E86" s="432"/>
      <c r="F86" s="103"/>
      <c r="G86" s="424"/>
      <c r="H86" s="314"/>
      <c r="I86" s="101"/>
      <c r="J86" s="102"/>
      <c r="K86" s="432"/>
      <c r="L86" s="103"/>
      <c r="M86" s="102"/>
      <c r="N86" s="103"/>
      <c r="O86" s="309"/>
      <c r="P86" s="103"/>
    </row>
    <row r="87" spans="1:16" ht="19.5" customHeight="1" thickBot="1">
      <c r="A87" s="313"/>
      <c r="B87" s="315"/>
      <c r="C87" s="240"/>
      <c r="D87" s="312"/>
      <c r="E87" s="435"/>
      <c r="F87" s="436"/>
      <c r="G87" s="425"/>
      <c r="H87" s="315"/>
      <c r="I87" s="240"/>
      <c r="J87" s="312"/>
      <c r="K87" s="435"/>
      <c r="L87" s="436"/>
      <c r="M87" s="102"/>
      <c r="N87" s="103"/>
      <c r="O87" s="309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U53"/>
  <sheetViews>
    <sheetView zoomScalePageLayoutView="0" workbookViewId="0" topLeftCell="A1">
      <pane ySplit="4" topLeftCell="A5" activePane="bottomLeft" state="frozen"/>
      <selection pane="topLeft" activeCell="F2" sqref="F2"/>
      <selection pane="bottomLeft" activeCell="L21" sqref="L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6.25">
      <c r="A1" s="474" t="str">
        <f>Altalanos!$A$6</f>
        <v>Szentes Béla Emlékverseny 2020</v>
      </c>
      <c r="B1" s="474"/>
      <c r="C1" s="474"/>
      <c r="D1" s="474"/>
      <c r="E1" s="474"/>
      <c r="F1" s="474"/>
      <c r="G1" s="321"/>
      <c r="H1" s="324" t="s">
        <v>52</v>
      </c>
      <c r="I1" s="322"/>
      <c r="J1" s="323"/>
      <c r="L1" s="325"/>
      <c r="M1" s="351"/>
      <c r="N1" s="353"/>
      <c r="O1" s="353" t="s">
        <v>6</v>
      </c>
      <c r="P1" s="353"/>
      <c r="Q1" s="406" t="s">
        <v>75</v>
      </c>
      <c r="R1" s="407" t="s">
        <v>81</v>
      </c>
      <c r="S1" s="355"/>
      <c r="T1" s="406" t="s">
        <v>75</v>
      </c>
      <c r="U1" s="429" t="s">
        <v>97</v>
      </c>
    </row>
    <row r="2" spans="1:21" ht="18.75">
      <c r="A2" s="326" t="s">
        <v>36</v>
      </c>
      <c r="B2" s="327"/>
      <c r="C2" s="327"/>
      <c r="D2" s="327"/>
      <c r="E2" s="455" t="str">
        <f>Altalanos!$D$8</f>
        <v>Fp140+</v>
      </c>
      <c r="F2" s="327"/>
      <c r="G2" s="328"/>
      <c r="H2" s="329"/>
      <c r="I2" s="329"/>
      <c r="J2" s="330"/>
      <c r="K2" s="325"/>
      <c r="L2" s="325"/>
      <c r="M2" s="352"/>
      <c r="N2" s="356"/>
      <c r="O2" s="357"/>
      <c r="P2" s="356"/>
      <c r="Q2" s="408" t="s">
        <v>82</v>
      </c>
      <c r="R2" s="409" t="s">
        <v>77</v>
      </c>
      <c r="S2" s="355"/>
      <c r="T2" s="408" t="s">
        <v>82</v>
      </c>
      <c r="U2" s="430" t="s">
        <v>98</v>
      </c>
    </row>
    <row r="3" spans="1:21" ht="12.75">
      <c r="A3" s="55" t="s">
        <v>14</v>
      </c>
      <c r="B3" s="55"/>
      <c r="C3" s="55"/>
      <c r="D3" s="55"/>
      <c r="E3" s="55" t="s">
        <v>11</v>
      </c>
      <c r="F3" s="55"/>
      <c r="G3" s="55"/>
      <c r="H3" s="55" t="s">
        <v>19</v>
      </c>
      <c r="I3" s="55"/>
      <c r="J3" s="122"/>
      <c r="K3" s="55"/>
      <c r="L3" s="56" t="s">
        <v>20</v>
      </c>
      <c r="M3" s="55"/>
      <c r="N3" s="359"/>
      <c r="O3" s="358"/>
      <c r="P3" s="359"/>
      <c r="Q3" s="410" t="s">
        <v>83</v>
      </c>
      <c r="R3" s="411" t="s">
        <v>79</v>
      </c>
      <c r="S3" s="355"/>
      <c r="T3" s="410" t="s">
        <v>83</v>
      </c>
      <c r="U3" s="431" t="s">
        <v>84</v>
      </c>
    </row>
    <row r="4" spans="1:19" ht="13.5" thickBot="1">
      <c r="A4" s="475" t="str">
        <f>Altalanos!$A$10</f>
        <v>2020.07.17-19.</v>
      </c>
      <c r="B4" s="475"/>
      <c r="C4" s="475"/>
      <c r="D4" s="331"/>
      <c r="E4" s="332" t="str">
        <f>Altalanos!$C$10</f>
        <v>Budapest</v>
      </c>
      <c r="F4" s="332"/>
      <c r="G4" s="332"/>
      <c r="H4" s="334"/>
      <c r="I4" s="332"/>
      <c r="J4" s="333"/>
      <c r="K4" s="334"/>
      <c r="L4" s="335" t="str">
        <f>Altalanos!$E$10</f>
        <v>Kádár László</v>
      </c>
      <c r="M4" s="334"/>
      <c r="N4" s="360"/>
      <c r="O4" s="361"/>
      <c r="P4" s="360"/>
      <c r="S4" s="355"/>
    </row>
    <row r="5" spans="1:19" ht="12.75">
      <c r="A5" s="37"/>
      <c r="B5" s="37" t="s">
        <v>35</v>
      </c>
      <c r="C5" s="347" t="s">
        <v>61</v>
      </c>
      <c r="D5" s="37" t="s">
        <v>28</v>
      </c>
      <c r="E5" s="37" t="s">
        <v>66</v>
      </c>
      <c r="F5" s="37"/>
      <c r="G5" s="37" t="s">
        <v>18</v>
      </c>
      <c r="H5" s="37"/>
      <c r="I5" s="37" t="s">
        <v>22</v>
      </c>
      <c r="J5" s="37"/>
      <c r="K5" s="392" t="s">
        <v>67</v>
      </c>
      <c r="L5" s="392" t="s">
        <v>68</v>
      </c>
      <c r="M5" s="392"/>
      <c r="N5" s="355"/>
      <c r="O5" s="355"/>
      <c r="P5" s="355"/>
      <c r="S5" s="355"/>
    </row>
    <row r="6" spans="1:19" ht="12.75">
      <c r="A6" s="337"/>
      <c r="B6" s="337"/>
      <c r="C6" s="391"/>
      <c r="D6" s="337"/>
      <c r="E6" s="337"/>
      <c r="F6" s="337"/>
      <c r="G6" s="337"/>
      <c r="H6" s="337"/>
      <c r="I6" s="337"/>
      <c r="J6" s="337"/>
      <c r="K6" s="404"/>
      <c r="L6" s="404"/>
      <c r="M6" s="404"/>
      <c r="N6" s="355"/>
      <c r="O6" s="355"/>
      <c r="P6" s="355"/>
      <c r="Q6" s="355"/>
      <c r="R6" s="355"/>
      <c r="S6" s="355"/>
    </row>
    <row r="7" spans="1:19" ht="13.5" customHeight="1">
      <c r="A7" s="337"/>
      <c r="B7" s="337"/>
      <c r="C7" s="349" t="str">
        <f>IF($B8="","",VLOOKUP($B8,'140elő'!$A$7:$P$22,5))</f>
        <v>460423</v>
      </c>
      <c r="D7" s="476">
        <f>IF($B8="","",VLOOKUP($B8,'140elő'!$A$7:$P$23,15))</f>
        <v>1</v>
      </c>
      <c r="E7" s="346" t="str">
        <f>UPPER(IF($B8="","",VLOOKUP($B8,'140elő'!$A$7:$P$22,2)))</f>
        <v>HUTTER G</v>
      </c>
      <c r="F7" s="348"/>
      <c r="G7" s="346" t="str">
        <f>IF($B8="","",VLOOKUP($B8,'140elő'!$A$7:$P$22,3))</f>
        <v>Pál</v>
      </c>
      <c r="H7" s="348"/>
      <c r="I7" s="346">
        <f>IF($B8="","",VLOOKUP($B8,'140elő'!$A$7:$P$22,4))</f>
        <v>0</v>
      </c>
      <c r="J7" s="337"/>
      <c r="K7" s="337"/>
      <c r="L7" s="461">
        <v>50</v>
      </c>
      <c r="M7" s="337"/>
      <c r="N7" s="355"/>
      <c r="O7" s="355"/>
      <c r="P7" s="355"/>
      <c r="Q7" s="355"/>
      <c r="R7" s="355"/>
      <c r="S7" s="355"/>
    </row>
    <row r="8" spans="1:19" ht="12.75">
      <c r="A8" s="396" t="s">
        <v>63</v>
      </c>
      <c r="B8" s="414">
        <v>1</v>
      </c>
      <c r="C8" s="349" t="str">
        <f>IF($B8="","",VLOOKUP($B8,'140elő'!$A$7:$P$22,11))</f>
        <v>451002</v>
      </c>
      <c r="D8" s="477"/>
      <c r="E8" s="346" t="str">
        <f>UPPER(IF($B8="","",VLOOKUP($B8,'140elő'!$A$7:$P$22,8)))</f>
        <v>LELKESI</v>
      </c>
      <c r="F8" s="348"/>
      <c r="G8" s="346" t="str">
        <f>IF($B8="","",VLOOKUP($B8,'140elő'!$A$7:$P$22,9))</f>
        <v>József</v>
      </c>
      <c r="H8" s="348"/>
      <c r="I8" s="346">
        <f>IF($B8="","",VLOOKUP($B8,'140elő'!$A$7:$P$22,10))</f>
        <v>0</v>
      </c>
      <c r="J8" s="337"/>
      <c r="K8" s="336">
        <v>2</v>
      </c>
      <c r="L8" s="462">
        <v>50</v>
      </c>
      <c r="M8" s="380"/>
      <c r="N8" s="355"/>
      <c r="O8" s="355"/>
      <c r="P8" s="355"/>
      <c r="Q8" s="355"/>
      <c r="R8" s="355"/>
      <c r="S8" s="355"/>
    </row>
    <row r="9" spans="1:19" ht="12.75">
      <c r="A9" s="362"/>
      <c r="B9" s="412"/>
      <c r="C9" s="401"/>
      <c r="D9" s="401"/>
      <c r="E9" s="402"/>
      <c r="F9" s="403"/>
      <c r="G9" s="402"/>
      <c r="H9" s="403"/>
      <c r="I9" s="402"/>
      <c r="J9" s="337"/>
      <c r="K9" s="380"/>
      <c r="L9" s="463"/>
      <c r="M9" s="380"/>
      <c r="N9" s="355"/>
      <c r="O9" s="355"/>
      <c r="P9" s="355"/>
      <c r="Q9" s="355"/>
      <c r="R9" s="355"/>
      <c r="S9" s="355"/>
    </row>
    <row r="10" spans="1:19" ht="12.75">
      <c r="A10" s="362"/>
      <c r="B10" s="412"/>
      <c r="C10" s="349" t="str">
        <f>IF($B11="","",VLOOKUP($B11,'140elő'!$A$7:$P$22,5))</f>
        <v>451124</v>
      </c>
      <c r="D10" s="476">
        <f>IF($B11="","",VLOOKUP($B11,'140elő'!$A$7:$P$23,15))</f>
        <v>0</v>
      </c>
      <c r="E10" s="345" t="str">
        <f>UPPER(IF($B11="","",VLOOKUP($B11,'140elő'!$A$7:$P$22,2)))</f>
        <v>BOKOR</v>
      </c>
      <c r="F10" s="350"/>
      <c r="G10" s="345" t="str">
        <f>IF($B11="","",VLOOKUP($B11,'140elő'!$A$7:$P$22,3))</f>
        <v>Szabolcs</v>
      </c>
      <c r="H10" s="350"/>
      <c r="I10" s="345">
        <f>IF($B11="","",VLOOKUP($B11,'140elő'!$A$7:$P$22,4))</f>
        <v>0</v>
      </c>
      <c r="J10" s="337"/>
      <c r="K10" s="337"/>
      <c r="L10" s="461">
        <v>35</v>
      </c>
      <c r="M10" s="380"/>
      <c r="N10" s="355"/>
      <c r="O10" s="355"/>
      <c r="P10" s="355"/>
      <c r="Q10" s="355"/>
      <c r="R10" s="355"/>
      <c r="S10" s="355"/>
    </row>
    <row r="11" spans="1:19" ht="12.75">
      <c r="A11" s="362" t="s">
        <v>64</v>
      </c>
      <c r="B11" s="413">
        <v>3</v>
      </c>
      <c r="C11" s="349" t="str">
        <f>IF($B11="","",VLOOKUP($B11,'140elő'!$A$7:$P$22,11))</f>
        <v>550320</v>
      </c>
      <c r="D11" s="477"/>
      <c r="E11" s="345" t="str">
        <f>UPPER(IF($B11="","",VLOOKUP($B11,'140elő'!$A$7:$P$22,8)))</f>
        <v>LIPTÁK</v>
      </c>
      <c r="F11" s="350"/>
      <c r="G11" s="345" t="str">
        <f>IF($B11="","",VLOOKUP($B11,'140elő'!$A$7:$P$22,9))</f>
        <v>László</v>
      </c>
      <c r="H11" s="350"/>
      <c r="I11" s="345">
        <f>IF($B11="","",VLOOKUP($B11,'140elő'!$A$7:$P$22,10))</f>
        <v>0</v>
      </c>
      <c r="J11" s="337"/>
      <c r="K11" s="336">
        <v>4</v>
      </c>
      <c r="L11" s="462">
        <v>35</v>
      </c>
      <c r="M11" s="380"/>
      <c r="N11" s="355"/>
      <c r="O11" s="355"/>
      <c r="P11" s="355"/>
      <c r="Q11" s="355"/>
      <c r="R11" s="355"/>
      <c r="S11" s="355"/>
    </row>
    <row r="12" spans="1:19" ht="12.75">
      <c r="A12" s="362"/>
      <c r="B12" s="412"/>
      <c r="C12" s="401"/>
      <c r="D12" s="401"/>
      <c r="E12" s="402"/>
      <c r="F12" s="403"/>
      <c r="G12" s="402"/>
      <c r="H12" s="403"/>
      <c r="I12" s="402"/>
      <c r="J12" s="337"/>
      <c r="K12" s="380"/>
      <c r="L12" s="463"/>
      <c r="M12" s="380"/>
      <c r="N12" s="355"/>
      <c r="O12" s="355"/>
      <c r="P12" s="355"/>
      <c r="Q12" s="355"/>
      <c r="R12" s="355"/>
      <c r="S12" s="355"/>
    </row>
    <row r="13" spans="1:19" ht="12.75">
      <c r="A13" s="362"/>
      <c r="B13" s="412"/>
      <c r="C13" s="349" t="str">
        <f>IF($B14="","",VLOOKUP($B14,'140elő'!$A$7:$P$22,5))</f>
        <v>470130</v>
      </c>
      <c r="D13" s="476">
        <f>IF($B14="","",VLOOKUP($B14,'140elő'!$A$7:$P$23,15))</f>
        <v>0</v>
      </c>
      <c r="E13" s="345" t="str">
        <f>UPPER(IF($B14="","",VLOOKUP($B14,'140elő'!$A$7:$P$22,2)))</f>
        <v>CSEKE</v>
      </c>
      <c r="F13" s="350"/>
      <c r="G13" s="345" t="str">
        <f>IF($B14="","",VLOOKUP($B14,'140elő'!$A$7:$P$22,3))</f>
        <v>Sándor</v>
      </c>
      <c r="H13" s="350"/>
      <c r="I13" s="345">
        <f>IF($B14="","",VLOOKUP($B14,'140elő'!$A$7:$P$22,4))</f>
        <v>0</v>
      </c>
      <c r="J13" s="337"/>
      <c r="K13" s="337"/>
      <c r="L13" s="461"/>
      <c r="M13" s="380"/>
      <c r="N13" s="355"/>
      <c r="O13" s="355"/>
      <c r="P13" s="355"/>
      <c r="Q13" s="355"/>
      <c r="R13" s="355"/>
      <c r="S13" s="355"/>
    </row>
    <row r="14" spans="1:19" ht="12.75">
      <c r="A14" s="362" t="s">
        <v>65</v>
      </c>
      <c r="B14" s="413">
        <v>5</v>
      </c>
      <c r="C14" s="349">
        <f>IF($B14="","",VLOOKUP($B14,'140elő'!$A$7:$P$22,11))</f>
        <v>0</v>
      </c>
      <c r="D14" s="477"/>
      <c r="E14" s="345" t="str">
        <f>UPPER(IF($B14="","",VLOOKUP($B14,'140elő'!$A$7:$P$22,8)))</f>
        <v>KÓCZIÁN</v>
      </c>
      <c r="F14" s="350"/>
      <c r="G14" s="345" t="str">
        <f>IF($B14="","",VLOOKUP($B14,'140elő'!$A$7:$P$22,9))</f>
        <v>József</v>
      </c>
      <c r="H14" s="350"/>
      <c r="I14" s="345">
        <f>IF($B14="","",VLOOKUP($B14,'140elő'!$A$7:$P$22,10))</f>
        <v>0</v>
      </c>
      <c r="J14" s="337"/>
      <c r="K14" s="336"/>
      <c r="L14" s="462"/>
      <c r="M14" s="380"/>
      <c r="N14" s="355"/>
      <c r="O14" s="355"/>
      <c r="P14" s="355"/>
      <c r="Q14" s="355"/>
      <c r="R14" s="355"/>
      <c r="S14" s="355"/>
    </row>
    <row r="15" spans="1:13" ht="12.75">
      <c r="A15" s="337"/>
      <c r="B15" s="362"/>
      <c r="C15" s="391"/>
      <c r="D15" s="337"/>
      <c r="E15" s="337"/>
      <c r="F15" s="337"/>
      <c r="G15" s="337"/>
      <c r="H15" s="337"/>
      <c r="I15" s="337"/>
      <c r="J15" s="337"/>
      <c r="K15" s="404"/>
      <c r="L15" s="467"/>
      <c r="M15" s="337"/>
    </row>
    <row r="16" spans="1:13" ht="12.75">
      <c r="A16" s="337"/>
      <c r="B16" s="362"/>
      <c r="C16" s="349" t="str">
        <f>IF($B17="","",VLOOKUP($B17,'140elő'!$A$7:$P$22,5))</f>
        <v>540624</v>
      </c>
      <c r="D16" s="476">
        <f>IF($B17="","",VLOOKUP($B17,'140elő'!$A$7:$P$23,15))</f>
        <v>2</v>
      </c>
      <c r="E16" s="346" t="str">
        <f>UPPER(IF($B17="","",VLOOKUP($B17,'140elő'!$A$7:$P$22,2)))</f>
        <v>FRANKE</v>
      </c>
      <c r="F16" s="348"/>
      <c r="G16" s="346" t="str">
        <f>IF($B17="","",VLOOKUP($B17,'140elő'!$A$7:$P$22,3))</f>
        <v>László</v>
      </c>
      <c r="H16" s="348"/>
      <c r="I16" s="346">
        <f>IF($B17="","",VLOOKUP($B17,'140elő'!$A$7:$P$22,4))</f>
        <v>0</v>
      </c>
      <c r="J16" s="337"/>
      <c r="K16" s="337"/>
      <c r="L16" s="461">
        <v>75</v>
      </c>
      <c r="M16" s="337"/>
    </row>
    <row r="17" spans="1:13" ht="12.75">
      <c r="A17" s="396" t="s">
        <v>69</v>
      </c>
      <c r="B17" s="414">
        <v>2</v>
      </c>
      <c r="C17" s="349">
        <f>IF($B17="","",VLOOKUP($B17,'140elő'!$A$7:$P$22,11))</f>
        <v>0</v>
      </c>
      <c r="D17" s="477"/>
      <c r="E17" s="346" t="str">
        <f>UPPER(IF($B17="","",VLOOKUP($B17,'140elő'!$A$7:$P$22,8)))</f>
        <v>KAMERDA</v>
      </c>
      <c r="F17" s="348"/>
      <c r="G17" s="346" t="str">
        <f>IF($B17="","",VLOOKUP($B17,'140elő'!$A$7:$P$22,9))</f>
        <v>Károly</v>
      </c>
      <c r="H17" s="348"/>
      <c r="I17" s="346">
        <f>IF($B17="","",VLOOKUP($B17,'140elő'!$A$7:$P$22,10))</f>
        <v>0</v>
      </c>
      <c r="J17" s="337"/>
      <c r="K17" s="336">
        <v>1</v>
      </c>
      <c r="L17" s="462">
        <v>75</v>
      </c>
      <c r="M17" s="337"/>
    </row>
    <row r="18" spans="1:13" ht="12.75">
      <c r="A18" s="362"/>
      <c r="B18" s="412"/>
      <c r="C18" s="401"/>
      <c r="D18" s="401"/>
      <c r="E18" s="402"/>
      <c r="F18" s="403"/>
      <c r="G18" s="402"/>
      <c r="H18" s="403"/>
      <c r="I18" s="402"/>
      <c r="J18" s="337"/>
      <c r="K18" s="380"/>
      <c r="L18" s="463"/>
      <c r="M18" s="337"/>
    </row>
    <row r="19" spans="1:13" ht="12.75">
      <c r="A19" s="362"/>
      <c r="B19" s="412"/>
      <c r="C19" s="349" t="str">
        <f>IF($B20="","",VLOOKUP($B20,'140elő'!$A$7:$P$22,5))</f>
        <v>540919</v>
      </c>
      <c r="D19" s="476">
        <f>IF($B20="","",VLOOKUP($B20,'140elő'!$A$7:$P$23,15))</f>
        <v>0</v>
      </c>
      <c r="E19" s="345" t="str">
        <f>UPPER(IF($B20="","",VLOOKUP($B20,'140elő'!$A$7:$P$22,2)))</f>
        <v>TAKÁCH</v>
      </c>
      <c r="F19" s="350"/>
      <c r="G19" s="345" t="str">
        <f>IF($B20="","",VLOOKUP($B20,'140elő'!$A$7:$P$22,3))</f>
        <v>Gusztáv</v>
      </c>
      <c r="H19" s="350"/>
      <c r="I19" s="345">
        <f>IF($B20="","",VLOOKUP($B20,'140elő'!$A$7:$P$22,4))</f>
        <v>0</v>
      </c>
      <c r="J19" s="337"/>
      <c r="K19" s="337"/>
      <c r="L19" s="461">
        <v>25</v>
      </c>
      <c r="M19" s="337"/>
    </row>
    <row r="20" spans="1:13" ht="12.75">
      <c r="A20" s="362" t="s">
        <v>70</v>
      </c>
      <c r="B20" s="413">
        <v>4</v>
      </c>
      <c r="C20" s="349" t="str">
        <f>IF($B20="","",VLOOKUP($B20,'140elő'!$A$7:$P$22,11))</f>
        <v>400503</v>
      </c>
      <c r="D20" s="477"/>
      <c r="E20" s="345" t="str">
        <f>UPPER(IF($B20="","",VLOOKUP($B20,'140elő'!$A$7:$P$22,8)))</f>
        <v>VITKAY</v>
      </c>
      <c r="F20" s="350"/>
      <c r="G20" s="345" t="str">
        <f>IF($B20="","",VLOOKUP($B20,'140elő'!$A$7:$P$22,9))</f>
        <v>László</v>
      </c>
      <c r="H20" s="350"/>
      <c r="I20" s="345">
        <f>IF($B20="","",VLOOKUP($B20,'140elő'!$A$7:$P$22,10))</f>
        <v>0</v>
      </c>
      <c r="J20" s="337"/>
      <c r="K20" s="336">
        <v>5</v>
      </c>
      <c r="L20" s="462">
        <v>25</v>
      </c>
      <c r="M20" s="337"/>
    </row>
    <row r="21" spans="1:13" ht="12.75">
      <c r="A21" s="362"/>
      <c r="B21" s="412"/>
      <c r="C21" s="401"/>
      <c r="D21" s="401"/>
      <c r="E21" s="402"/>
      <c r="F21" s="403"/>
      <c r="G21" s="402"/>
      <c r="H21" s="403"/>
      <c r="I21" s="402"/>
      <c r="J21" s="337"/>
      <c r="K21" s="380"/>
      <c r="L21" s="463"/>
      <c r="M21" s="337"/>
    </row>
    <row r="22" spans="1:13" ht="12.75">
      <c r="A22" s="362"/>
      <c r="B22" s="412"/>
      <c r="C22" s="349" t="str">
        <f>IF($B23="","",VLOOKUP($B23,'140elő'!$A$7:$P$22,5))</f>
        <v>430426</v>
      </c>
      <c r="D22" s="476">
        <f>IF($B23="","",VLOOKUP($B23,'140elő'!$A$7:$P$23,15))</f>
        <v>0</v>
      </c>
      <c r="E22" s="345" t="str">
        <f>UPPER(IF($B23="","",VLOOKUP($B23,'140elő'!$A$7:$P$22,2)))</f>
        <v>POHLY</v>
      </c>
      <c r="F22" s="350"/>
      <c r="G22" s="345" t="str">
        <f>IF($B23="","",VLOOKUP($B23,'140elő'!$A$7:$P$22,3))</f>
        <v>Ferenc</v>
      </c>
      <c r="H22" s="350"/>
      <c r="I22" s="345">
        <f>IF($B23="","",VLOOKUP($B23,'140elő'!$A$7:$P$22,4))</f>
        <v>0</v>
      </c>
      <c r="J22" s="337"/>
      <c r="K22" s="337"/>
      <c r="L22" s="461">
        <v>35</v>
      </c>
      <c r="M22" s="337"/>
    </row>
    <row r="23" spans="1:13" ht="12.75">
      <c r="A23" s="362" t="s">
        <v>71</v>
      </c>
      <c r="B23" s="413">
        <v>6</v>
      </c>
      <c r="C23" s="349" t="str">
        <f>IF($B23="","",VLOOKUP($B23,'140elő'!$A$7:$P$22,11))</f>
        <v>441204</v>
      </c>
      <c r="D23" s="477"/>
      <c r="E23" s="345" t="str">
        <f>UPPER(IF($B23="","",VLOOKUP($B23,'140elő'!$A$7:$P$22,8)))</f>
        <v>VARANNAI</v>
      </c>
      <c r="F23" s="350"/>
      <c r="G23" s="345" t="str">
        <f>IF($B23="","",VLOOKUP($B23,'140elő'!$A$7:$P$22,9))</f>
        <v>Csaba</v>
      </c>
      <c r="H23" s="350"/>
      <c r="I23" s="345">
        <f>IF($B23="","",VLOOKUP($B23,'140elő'!$A$7:$P$22,10))</f>
        <v>0</v>
      </c>
      <c r="J23" s="337"/>
      <c r="K23" s="336">
        <v>3</v>
      </c>
      <c r="L23" s="462">
        <v>35</v>
      </c>
      <c r="M23" s="337"/>
    </row>
    <row r="24" spans="1:13" ht="12.7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  <row r="25" spans="1:13" ht="12.75">
      <c r="A25" s="337"/>
      <c r="B25" s="337"/>
      <c r="C25" s="337"/>
      <c r="D25" s="457"/>
      <c r="E25" s="457"/>
      <c r="F25" s="457"/>
      <c r="G25" s="457"/>
      <c r="H25" s="457"/>
      <c r="I25" s="457"/>
      <c r="J25" s="337"/>
      <c r="K25" s="337"/>
      <c r="L25" s="337"/>
      <c r="M25" s="337"/>
    </row>
    <row r="26" spans="1:13" ht="18.75" customHeight="1">
      <c r="A26" s="337"/>
      <c r="B26" s="478"/>
      <c r="C26" s="478"/>
      <c r="D26" s="479" t="str">
        <f>CONCATENATE(E7,"/",E8)</f>
        <v>HUTTER G/LELKESI</v>
      </c>
      <c r="E26" s="479"/>
      <c r="F26" s="479" t="str">
        <f>CONCATENATE(E10,"/",E11)</f>
        <v>BOKOR/LIPTÁK</v>
      </c>
      <c r="G26" s="479"/>
      <c r="H26" s="479" t="str">
        <f>CONCATENATE(E13,"/",E14)</f>
        <v>CSEKE/KÓCZIÁN</v>
      </c>
      <c r="I26" s="479"/>
      <c r="J26" s="337"/>
      <c r="K26" s="337"/>
      <c r="L26" s="337"/>
      <c r="M26" s="397" t="s">
        <v>67</v>
      </c>
    </row>
    <row r="27" spans="1:13" ht="18.75" customHeight="1">
      <c r="A27" s="395" t="s">
        <v>63</v>
      </c>
      <c r="B27" s="480" t="str">
        <f>CONCATENATE(E7,"/",E8)</f>
        <v>HUTTER G/LELKESI</v>
      </c>
      <c r="C27" s="480"/>
      <c r="D27" s="481"/>
      <c r="E27" s="481"/>
      <c r="F27" s="482" t="s">
        <v>208</v>
      </c>
      <c r="G27" s="483"/>
      <c r="H27" s="482" t="s">
        <v>209</v>
      </c>
      <c r="I27" s="483"/>
      <c r="J27" s="337"/>
      <c r="K27" s="337"/>
      <c r="L27" s="337"/>
      <c r="M27" s="399">
        <v>1</v>
      </c>
    </row>
    <row r="28" spans="1:13" ht="18.75" customHeight="1">
      <c r="A28" s="395" t="s">
        <v>64</v>
      </c>
      <c r="B28" s="480" t="str">
        <f>CONCATENATE(E10,"/",E11)</f>
        <v>BOKOR/LIPTÁK</v>
      </c>
      <c r="C28" s="480"/>
      <c r="D28" s="482" t="s">
        <v>210</v>
      </c>
      <c r="E28" s="483"/>
      <c r="F28" s="481"/>
      <c r="G28" s="481"/>
      <c r="H28" s="482" t="s">
        <v>209</v>
      </c>
      <c r="I28" s="483"/>
      <c r="J28" s="337"/>
      <c r="K28" s="337"/>
      <c r="L28" s="337"/>
      <c r="M28" s="399">
        <v>2</v>
      </c>
    </row>
    <row r="29" spans="1:13" ht="18.75" customHeight="1">
      <c r="A29" s="395" t="s">
        <v>65</v>
      </c>
      <c r="B29" s="480" t="str">
        <f>CONCATENATE(E13,"/",E14)</f>
        <v>CSEKE/KÓCZIÁN</v>
      </c>
      <c r="C29" s="480"/>
      <c r="D29" s="482" t="s">
        <v>211</v>
      </c>
      <c r="E29" s="483"/>
      <c r="F29" s="482" t="s">
        <v>211</v>
      </c>
      <c r="G29" s="483"/>
      <c r="H29" s="481"/>
      <c r="I29" s="481"/>
      <c r="J29" s="337"/>
      <c r="K29" s="337"/>
      <c r="L29" s="337"/>
      <c r="M29" s="399"/>
    </row>
    <row r="30" spans="1:13" ht="12.75">
      <c r="A30" s="337"/>
      <c r="B30" s="337"/>
      <c r="C30" s="337"/>
      <c r="D30" s="457"/>
      <c r="E30" s="457"/>
      <c r="F30" s="457"/>
      <c r="G30" s="457"/>
      <c r="H30" s="457"/>
      <c r="I30" s="457"/>
      <c r="J30" s="337"/>
      <c r="K30" s="337"/>
      <c r="L30" s="337"/>
      <c r="M30" s="337"/>
    </row>
    <row r="31" spans="1:13" ht="18.75" customHeight="1">
      <c r="A31" s="337"/>
      <c r="B31" s="478"/>
      <c r="C31" s="478"/>
      <c r="D31" s="479" t="str">
        <f>CONCATENATE(E16,"/",E17)</f>
        <v>FRANKE/KAMERDA</v>
      </c>
      <c r="E31" s="479"/>
      <c r="F31" s="479" t="str">
        <f>CONCATENATE(E19,"/",E20)</f>
        <v>TAKÁCH/VITKAY</v>
      </c>
      <c r="G31" s="479"/>
      <c r="H31" s="479" t="str">
        <f>CONCATENATE(E22,"/",E23)</f>
        <v>POHLY/VARANNAI</v>
      </c>
      <c r="I31" s="479"/>
      <c r="J31" s="337"/>
      <c r="K31" s="337"/>
      <c r="L31" s="337"/>
      <c r="M31" s="400"/>
    </row>
    <row r="32" spans="1:13" ht="18.75" customHeight="1">
      <c r="A32" s="395" t="s">
        <v>69</v>
      </c>
      <c r="B32" s="480" t="str">
        <f>CONCATENATE(E16,"/",E17)</f>
        <v>FRANKE/KAMERDA</v>
      </c>
      <c r="C32" s="480"/>
      <c r="D32" s="481"/>
      <c r="E32" s="481"/>
      <c r="F32" s="482" t="s">
        <v>209</v>
      </c>
      <c r="G32" s="483"/>
      <c r="H32" s="482" t="s">
        <v>194</v>
      </c>
      <c r="I32" s="483"/>
      <c r="J32" s="337"/>
      <c r="K32" s="337"/>
      <c r="L32" s="337"/>
      <c r="M32" s="399">
        <v>1</v>
      </c>
    </row>
    <row r="33" spans="1:13" ht="18.75" customHeight="1">
      <c r="A33" s="395" t="s">
        <v>70</v>
      </c>
      <c r="B33" s="480" t="str">
        <f>CONCATENATE(E19,"/",E20)</f>
        <v>TAKÁCH/VITKAY</v>
      </c>
      <c r="C33" s="480"/>
      <c r="D33" s="482" t="s">
        <v>211</v>
      </c>
      <c r="E33" s="483"/>
      <c r="F33" s="481"/>
      <c r="G33" s="481"/>
      <c r="H33" s="482" t="s">
        <v>193</v>
      </c>
      <c r="I33" s="483"/>
      <c r="J33" s="337"/>
      <c r="K33" s="337"/>
      <c r="L33" s="337"/>
      <c r="M33" s="399">
        <v>3</v>
      </c>
    </row>
    <row r="34" spans="1:13" ht="18.75" customHeight="1">
      <c r="A34" s="395" t="s">
        <v>71</v>
      </c>
      <c r="B34" s="480" t="str">
        <f>CONCATENATE(E22,"/",E23)</f>
        <v>POHLY/VARANNAI</v>
      </c>
      <c r="C34" s="480"/>
      <c r="D34" s="482" t="s">
        <v>198</v>
      </c>
      <c r="E34" s="483"/>
      <c r="F34" s="482" t="s">
        <v>195</v>
      </c>
      <c r="G34" s="483"/>
      <c r="H34" s="481"/>
      <c r="I34" s="481"/>
      <c r="J34" s="337"/>
      <c r="K34" s="337"/>
      <c r="L34" s="337"/>
      <c r="M34" s="399">
        <v>2</v>
      </c>
    </row>
    <row r="35" spans="1:13" ht="12.75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</row>
    <row r="36" spans="1:13" ht="12.75">
      <c r="A36" s="337" t="s">
        <v>41</v>
      </c>
      <c r="B36" s="337"/>
      <c r="C36" s="486" t="str">
        <f>IF(M27=1,B27,IF(M28=1,B28,IF(M29=1,B29,"")))</f>
        <v>HUTTER G/LELKESI</v>
      </c>
      <c r="D36" s="486"/>
      <c r="E36" s="362" t="s">
        <v>73</v>
      </c>
      <c r="F36" s="487" t="str">
        <f>IF(M32=1,B32,IF(M33=1,B33,IF(M34=1,B34,"")))</f>
        <v>FRANKE/KAMERDA</v>
      </c>
      <c r="G36" s="487"/>
      <c r="H36" s="337"/>
      <c r="I36" s="459" t="s">
        <v>233</v>
      </c>
      <c r="J36" s="337"/>
      <c r="K36" s="337"/>
      <c r="L36" s="337"/>
      <c r="M36" s="337"/>
    </row>
    <row r="37" spans="1:13" ht="12.75">
      <c r="A37" s="337"/>
      <c r="B37" s="337"/>
      <c r="C37" s="337"/>
      <c r="D37" s="337"/>
      <c r="E37" s="337"/>
      <c r="F37" s="362"/>
      <c r="G37" s="362"/>
      <c r="H37" s="337"/>
      <c r="I37" s="337"/>
      <c r="J37" s="337"/>
      <c r="K37" s="337"/>
      <c r="L37" s="337"/>
      <c r="M37" s="337"/>
    </row>
    <row r="38" spans="1:13" ht="12.75">
      <c r="A38" s="337" t="s">
        <v>72</v>
      </c>
      <c r="B38" s="337"/>
      <c r="C38" s="486" t="str">
        <f>IF(M27=2,B27,IF(M28=2,B28,IF(M29=2,B29,"")))</f>
        <v>BOKOR/LIPTÁK</v>
      </c>
      <c r="D38" s="486"/>
      <c r="E38" s="362" t="s">
        <v>73</v>
      </c>
      <c r="F38" s="487" t="str">
        <f>IF(M32=2,B32,IF(M33=2,B33,IF(M34=2,B34,"")))</f>
        <v>POHLY/VARANNAI</v>
      </c>
      <c r="G38" s="487"/>
      <c r="H38" s="337"/>
      <c r="I38" s="460" t="s">
        <v>234</v>
      </c>
      <c r="J38" s="337"/>
      <c r="K38" s="337"/>
      <c r="L38" s="337"/>
      <c r="M38" s="337"/>
    </row>
    <row r="39" spans="1:13" ht="12.75">
      <c r="A39" s="337"/>
      <c r="B39" s="337"/>
      <c r="C39" s="398"/>
      <c r="D39" s="398"/>
      <c r="E39" s="362"/>
      <c r="F39" s="398"/>
      <c r="G39" s="398"/>
      <c r="H39" s="337"/>
      <c r="I39" s="337"/>
      <c r="J39" s="337"/>
      <c r="K39" s="337"/>
      <c r="L39" s="337"/>
      <c r="M39" s="337"/>
    </row>
    <row r="40" spans="1:13" ht="12.75">
      <c r="A40" s="337" t="s">
        <v>74</v>
      </c>
      <c r="B40" s="337"/>
      <c r="C40" s="486">
        <f>IF(M27=3,B27,IF(M28=3,B28,IF(M29=3,B29,"")))</f>
      </c>
      <c r="D40" s="486"/>
      <c r="E40" s="362" t="s">
        <v>73</v>
      </c>
      <c r="F40" s="486" t="str">
        <f>IF(M32=3,B32,IF(M33=3,B33,IF(M34=3,B34,"")))</f>
        <v>TAKÁCH/VITKAY</v>
      </c>
      <c r="G40" s="486"/>
      <c r="H40" s="337"/>
      <c r="I40" s="336"/>
      <c r="J40" s="337"/>
      <c r="K40" s="337"/>
      <c r="L40" s="337"/>
      <c r="M40" s="337"/>
    </row>
    <row r="41" spans="1:13" ht="12.75">
      <c r="A41" s="337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</row>
    <row r="42" spans="1:19" ht="12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6"/>
      <c r="M42" s="337"/>
      <c r="O42" s="355"/>
      <c r="P42" s="355"/>
      <c r="Q42" s="355"/>
      <c r="R42" s="355"/>
      <c r="S42" s="355"/>
    </row>
    <row r="43" spans="1:19" ht="12.75">
      <c r="A43" s="151" t="s">
        <v>28</v>
      </c>
      <c r="B43" s="152"/>
      <c r="C43" s="294"/>
      <c r="D43" s="369" t="s">
        <v>1</v>
      </c>
      <c r="E43" s="370" t="s">
        <v>30</v>
      </c>
      <c r="F43" s="389"/>
      <c r="G43" s="369" t="s">
        <v>1</v>
      </c>
      <c r="H43" s="370" t="s">
        <v>38</v>
      </c>
      <c r="I43" s="235"/>
      <c r="J43" s="370" t="s">
        <v>39</v>
      </c>
      <c r="K43" s="234" t="s">
        <v>40</v>
      </c>
      <c r="L43" s="37"/>
      <c r="M43" s="389"/>
      <c r="O43" s="355"/>
      <c r="P43" s="363"/>
      <c r="Q43" s="363"/>
      <c r="R43" s="364"/>
      <c r="S43" s="355"/>
    </row>
    <row r="44" spans="1:19" ht="12.75">
      <c r="A44" s="340" t="s">
        <v>29</v>
      </c>
      <c r="B44" s="341"/>
      <c r="C44" s="342"/>
      <c r="D44" s="371">
        <v>1</v>
      </c>
      <c r="E44" s="484" t="str">
        <f>IF(D44&gt;$R$50,,UPPER(VLOOKUP(D44,'140elő'!$A$7:$L$23,2)))</f>
        <v>HUTTER G</v>
      </c>
      <c r="F44" s="484"/>
      <c r="G44" s="383" t="s">
        <v>2</v>
      </c>
      <c r="H44" s="341"/>
      <c r="I44" s="372"/>
      <c r="J44" s="384"/>
      <c r="K44" s="338" t="s">
        <v>33</v>
      </c>
      <c r="L44" s="390"/>
      <c r="M44" s="373"/>
      <c r="O44" s="355"/>
      <c r="P44" s="365"/>
      <c r="Q44" s="365"/>
      <c r="R44" s="366"/>
      <c r="S44" s="355"/>
    </row>
    <row r="45" spans="1:19" ht="12.75">
      <c r="A45" s="343" t="s">
        <v>37</v>
      </c>
      <c r="B45" s="230"/>
      <c r="C45" s="344"/>
      <c r="D45" s="374"/>
      <c r="E45" s="485" t="str">
        <f>IF(D44&gt;$R$50,,UPPER(VLOOKUP(D44,'140elő'!$A$7:$L$23,8)))</f>
        <v>LELKESI</v>
      </c>
      <c r="F45" s="488"/>
      <c r="G45" s="375"/>
      <c r="H45" s="376"/>
      <c r="I45" s="377"/>
      <c r="J45" s="89"/>
      <c r="K45" s="387"/>
      <c r="L45" s="336"/>
      <c r="M45" s="382"/>
      <c r="O45" s="355"/>
      <c r="P45" s="366"/>
      <c r="Q45" s="367"/>
      <c r="R45" s="366"/>
      <c r="S45" s="355"/>
    </row>
    <row r="46" spans="1:19" ht="12.75">
      <c r="A46" s="249"/>
      <c r="B46" s="250"/>
      <c r="C46" s="251"/>
      <c r="D46" s="374" t="s">
        <v>3</v>
      </c>
      <c r="E46" s="485" t="str">
        <f>IF(D44&gt;$R$50,,UPPER(VLOOKUP((D44+1),'140elő'!$A$7:$L$23,2)))</f>
        <v>FRANKE</v>
      </c>
      <c r="F46" s="485"/>
      <c r="G46" s="385" t="s">
        <v>3</v>
      </c>
      <c r="H46" s="376"/>
      <c r="I46" s="377"/>
      <c r="J46" s="89"/>
      <c r="K46" s="338" t="s">
        <v>34</v>
      </c>
      <c r="L46" s="390"/>
      <c r="M46" s="373"/>
      <c r="O46" s="355"/>
      <c r="P46" s="365"/>
      <c r="Q46" s="365"/>
      <c r="R46" s="366"/>
      <c r="S46" s="355"/>
    </row>
    <row r="47" spans="1:19" ht="12.75">
      <c r="A47" s="175"/>
      <c r="B47" s="290"/>
      <c r="C47" s="176"/>
      <c r="D47" s="374"/>
      <c r="E47" s="485" t="str">
        <f>IF(D44&gt;$R$50,,UPPER(VLOOKUP((D44+1),'140elő'!$A$7:$L$23,8)))</f>
        <v>KAMERDA</v>
      </c>
      <c r="F47" s="485"/>
      <c r="G47" s="385"/>
      <c r="H47" s="376"/>
      <c r="I47" s="377"/>
      <c r="J47" s="89"/>
      <c r="K47" s="388"/>
      <c r="L47" s="380"/>
      <c r="M47" s="378"/>
      <c r="O47" s="355"/>
      <c r="P47" s="366"/>
      <c r="Q47" s="367"/>
      <c r="R47" s="366"/>
      <c r="S47" s="355"/>
    </row>
    <row r="48" spans="1:19" ht="12.75">
      <c r="A48" s="237"/>
      <c r="B48" s="252"/>
      <c r="C48" s="293"/>
      <c r="D48" s="374"/>
      <c r="E48" s="379"/>
      <c r="F48" s="380"/>
      <c r="G48" s="385" t="s">
        <v>4</v>
      </c>
      <c r="H48" s="376"/>
      <c r="I48" s="377"/>
      <c r="J48" s="89"/>
      <c r="K48" s="343"/>
      <c r="L48" s="336"/>
      <c r="M48" s="382"/>
      <c r="O48" s="355"/>
      <c r="P48" s="366"/>
      <c r="Q48" s="367"/>
      <c r="R48" s="366"/>
      <c r="S48" s="355"/>
    </row>
    <row r="49" spans="1:19" ht="12.75">
      <c r="A49" s="238"/>
      <c r="B49" s="255"/>
      <c r="C49" s="176"/>
      <c r="D49" s="374"/>
      <c r="E49" s="379"/>
      <c r="F49" s="380"/>
      <c r="G49" s="385"/>
      <c r="H49" s="376"/>
      <c r="I49" s="377"/>
      <c r="J49" s="89"/>
      <c r="K49" s="338" t="s">
        <v>24</v>
      </c>
      <c r="L49" s="390"/>
      <c r="M49" s="373"/>
      <c r="O49" s="355"/>
      <c r="P49" s="365"/>
      <c r="Q49" s="365"/>
      <c r="R49" s="366"/>
      <c r="S49" s="355"/>
    </row>
    <row r="50" spans="1:19" ht="12.75">
      <c r="A50" s="238"/>
      <c r="B50" s="255"/>
      <c r="C50" s="247"/>
      <c r="D50" s="374"/>
      <c r="E50" s="379"/>
      <c r="F50" s="380"/>
      <c r="G50" s="385" t="s">
        <v>5</v>
      </c>
      <c r="H50" s="376"/>
      <c r="I50" s="377"/>
      <c r="J50" s="89"/>
      <c r="K50" s="388"/>
      <c r="L50" s="380"/>
      <c r="M50" s="378"/>
      <c r="O50" s="355"/>
      <c r="P50" s="366"/>
      <c r="Q50" s="367"/>
      <c r="R50" s="366" t="s">
        <v>85</v>
      </c>
      <c r="S50" s="355"/>
    </row>
    <row r="51" spans="1:19" ht="12.75">
      <c r="A51" s="239"/>
      <c r="B51" s="236"/>
      <c r="C51" s="248"/>
      <c r="D51" s="381"/>
      <c r="E51" s="177"/>
      <c r="F51" s="336"/>
      <c r="G51" s="386"/>
      <c r="H51" s="230"/>
      <c r="I51" s="339"/>
      <c r="J51" s="178"/>
      <c r="K51" s="343" t="str">
        <f>L4</f>
        <v>Kádár László</v>
      </c>
      <c r="L51" s="336"/>
      <c r="M51" s="382"/>
      <c r="O51" s="355"/>
      <c r="P51" s="366"/>
      <c r="Q51" s="367"/>
      <c r="R51" s="368"/>
      <c r="S51" s="355"/>
    </row>
    <row r="52" spans="15:19" ht="12.75">
      <c r="O52" s="355"/>
      <c r="P52" s="355"/>
      <c r="Q52" s="355"/>
      <c r="R52" s="355"/>
      <c r="S52" s="355"/>
    </row>
    <row r="53" spans="15:19" ht="12.75">
      <c r="O53" s="355"/>
      <c r="P53" s="355"/>
      <c r="Q53" s="355"/>
      <c r="R53" s="355"/>
      <c r="S53" s="355"/>
    </row>
  </sheetData>
  <sheetProtection/>
  <mergeCells count="50">
    <mergeCell ref="H26:I26"/>
    <mergeCell ref="A1:F1"/>
    <mergeCell ref="A4:C4"/>
    <mergeCell ref="D7:D8"/>
    <mergeCell ref="D10:D11"/>
    <mergeCell ref="D13:D14"/>
    <mergeCell ref="D16:D17"/>
    <mergeCell ref="D19:D20"/>
    <mergeCell ref="D22:D23"/>
    <mergeCell ref="B26:C26"/>
    <mergeCell ref="D26:E26"/>
    <mergeCell ref="F26:G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C36:D36"/>
    <mergeCell ref="F36:G36"/>
    <mergeCell ref="E46:F46"/>
    <mergeCell ref="E47:F47"/>
    <mergeCell ref="C38:D38"/>
    <mergeCell ref="F38:G38"/>
    <mergeCell ref="C40:D40"/>
    <mergeCell ref="F40:G40"/>
    <mergeCell ref="E44:F44"/>
    <mergeCell ref="E45:F45"/>
  </mergeCells>
  <conditionalFormatting sqref="R51">
    <cfRule type="expression" priority="8" dxfId="0" stopIfTrue="1">
      <formula>$O$1="CU"</formula>
    </cfRule>
  </conditionalFormatting>
  <conditionalFormatting sqref="E7:E14 E16:E23">
    <cfRule type="cellIs" priority="7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H8" sqref="H8:K9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Szentes Béla Emlékverseny 2020</v>
      </c>
      <c r="B1" s="91"/>
      <c r="C1" s="91"/>
      <c r="D1" s="92"/>
      <c r="E1" s="92"/>
      <c r="F1" s="254"/>
      <c r="G1" s="254"/>
      <c r="H1" s="288" t="s">
        <v>44</v>
      </c>
      <c r="I1" s="92"/>
      <c r="J1" s="93"/>
      <c r="K1" s="93"/>
      <c r="L1" s="93"/>
      <c r="M1" s="93"/>
      <c r="N1" s="93"/>
      <c r="O1" s="185"/>
      <c r="P1" s="105"/>
    </row>
    <row r="2" spans="1:16" ht="13.5" thickBot="1">
      <c r="A2" s="94">
        <f>Altalanos!$A$8</f>
        <v>0</v>
      </c>
      <c r="B2" s="94" t="s">
        <v>36</v>
      </c>
      <c r="C2" s="297" t="str">
        <f>Altalanos!$E$8</f>
        <v>Fp160+</v>
      </c>
      <c r="D2" s="186"/>
      <c r="E2" s="186"/>
      <c r="F2" s="186"/>
      <c r="G2" s="186"/>
      <c r="H2" s="288" t="s">
        <v>45</v>
      </c>
      <c r="I2" s="99"/>
      <c r="J2" s="99"/>
      <c r="K2" s="85"/>
      <c r="L2" s="85"/>
      <c r="M2" s="85"/>
      <c r="N2" s="85"/>
      <c r="O2" s="187"/>
      <c r="P2" s="106"/>
    </row>
    <row r="3" spans="1:16" s="2" customFormat="1" ht="12.75">
      <c r="A3" s="299" t="s">
        <v>51</v>
      </c>
      <c r="B3" s="300"/>
      <c r="C3" s="301"/>
      <c r="D3" s="302"/>
      <c r="E3" s="303"/>
      <c r="F3" s="23"/>
      <c r="G3" s="23"/>
      <c r="H3" s="111"/>
      <c r="I3" s="23"/>
      <c r="J3" s="30"/>
      <c r="K3" s="30"/>
      <c r="L3" s="30"/>
      <c r="M3" s="188" t="s">
        <v>24</v>
      </c>
      <c r="N3" s="113"/>
      <c r="O3" s="113"/>
      <c r="P3" s="189"/>
    </row>
    <row r="4" spans="1:16" s="2" customFormat="1" ht="12.75">
      <c r="A4" s="55" t="s">
        <v>14</v>
      </c>
      <c r="B4" s="55"/>
      <c r="C4" s="53" t="s">
        <v>11</v>
      </c>
      <c r="D4" s="53"/>
      <c r="E4" s="53"/>
      <c r="F4" s="53"/>
      <c r="G4" s="53"/>
      <c r="H4" s="53" t="s">
        <v>19</v>
      </c>
      <c r="I4" s="55"/>
      <c r="J4" s="56"/>
      <c r="K4" s="56"/>
      <c r="L4" s="56" t="s">
        <v>20</v>
      </c>
      <c r="M4" s="182"/>
      <c r="N4" s="190"/>
      <c r="O4" s="190"/>
      <c r="P4" s="114"/>
    </row>
    <row r="5" spans="1:16" s="2" customFormat="1" ht="13.5" thickBot="1">
      <c r="A5" s="469" t="str">
        <f>Altalanos!$A$10</f>
        <v>2020.07.17-19.</v>
      </c>
      <c r="B5" s="469"/>
      <c r="C5" s="124" t="str">
        <f>Altalanos!$C$10</f>
        <v>Budapest</v>
      </c>
      <c r="D5" s="95"/>
      <c r="E5" s="95"/>
      <c r="F5" s="95"/>
      <c r="G5" s="95"/>
      <c r="H5" s="126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1" customFormat="1" ht="12" customHeight="1">
      <c r="A6" s="192"/>
      <c r="B6" s="470" t="s">
        <v>46</v>
      </c>
      <c r="C6" s="471"/>
      <c r="D6" s="471"/>
      <c r="E6" s="471"/>
      <c r="F6" s="471"/>
      <c r="G6" s="423"/>
      <c r="H6" s="472" t="s">
        <v>47</v>
      </c>
      <c r="I6" s="471"/>
      <c r="J6" s="471"/>
      <c r="K6" s="471"/>
      <c r="L6" s="473"/>
      <c r="M6" s="472" t="s">
        <v>48</v>
      </c>
      <c r="N6" s="471"/>
      <c r="O6" s="471"/>
      <c r="P6" s="473"/>
    </row>
    <row r="7" spans="1:16" ht="47.25" customHeight="1" thickBot="1">
      <c r="A7" s="107" t="s">
        <v>21</v>
      </c>
      <c r="B7" s="108" t="s">
        <v>17</v>
      </c>
      <c r="C7" s="108" t="s">
        <v>18</v>
      </c>
      <c r="D7" s="108" t="s">
        <v>22</v>
      </c>
      <c r="E7" s="108" t="s">
        <v>23</v>
      </c>
      <c r="F7" s="426" t="s">
        <v>95</v>
      </c>
      <c r="G7" s="310" t="s">
        <v>94</v>
      </c>
      <c r="H7" s="107" t="s">
        <v>17</v>
      </c>
      <c r="I7" s="108" t="s">
        <v>18</v>
      </c>
      <c r="J7" s="108" t="s">
        <v>22</v>
      </c>
      <c r="K7" s="108" t="s">
        <v>23</v>
      </c>
      <c r="L7" s="109" t="s">
        <v>96</v>
      </c>
      <c r="M7" s="107" t="s">
        <v>94</v>
      </c>
      <c r="N7" s="183" t="s">
        <v>49</v>
      </c>
      <c r="O7" s="108" t="s">
        <v>50</v>
      </c>
      <c r="P7" s="109" t="s">
        <v>25</v>
      </c>
    </row>
    <row r="8" spans="1:16" s="11" customFormat="1" ht="18.75" customHeight="1">
      <c r="A8" s="427">
        <v>1</v>
      </c>
      <c r="B8" s="314" t="s">
        <v>183</v>
      </c>
      <c r="C8" s="101" t="s">
        <v>119</v>
      </c>
      <c r="D8" s="102"/>
      <c r="E8" s="432" t="s">
        <v>226</v>
      </c>
      <c r="F8" s="438"/>
      <c r="G8" s="439"/>
      <c r="H8" s="440" t="s">
        <v>184</v>
      </c>
      <c r="I8" s="441" t="s">
        <v>185</v>
      </c>
      <c r="J8" s="432"/>
      <c r="K8" s="432" t="s">
        <v>229</v>
      </c>
      <c r="L8" s="438"/>
      <c r="M8" s="102"/>
      <c r="N8" s="103"/>
      <c r="O8" s="309">
        <f aca="true" t="shared" si="0" ref="O8:O26">SUM(F8,L8)</f>
        <v>0</v>
      </c>
      <c r="P8" s="103"/>
    </row>
    <row r="9" spans="1:16" s="11" customFormat="1" ht="18.75" customHeight="1">
      <c r="A9" s="428">
        <v>2</v>
      </c>
      <c r="B9" s="314" t="s">
        <v>186</v>
      </c>
      <c r="C9" s="101" t="s">
        <v>109</v>
      </c>
      <c r="D9" s="102"/>
      <c r="E9" s="432" t="s">
        <v>227</v>
      </c>
      <c r="F9" s="438"/>
      <c r="G9" s="439"/>
      <c r="H9" s="440" t="s">
        <v>212</v>
      </c>
      <c r="I9" s="441" t="s">
        <v>119</v>
      </c>
      <c r="J9" s="432"/>
      <c r="K9" s="432" t="s">
        <v>230</v>
      </c>
      <c r="L9" s="438"/>
      <c r="M9" s="102"/>
      <c r="N9" s="103"/>
      <c r="O9" s="309">
        <f t="shared" si="0"/>
        <v>0</v>
      </c>
      <c r="P9" s="103"/>
    </row>
    <row r="10" spans="1:16" s="11" customFormat="1" ht="18.75" customHeight="1">
      <c r="A10" s="428">
        <v>3</v>
      </c>
      <c r="B10" s="314" t="s">
        <v>187</v>
      </c>
      <c r="C10" s="101" t="s">
        <v>140</v>
      </c>
      <c r="D10" s="102"/>
      <c r="E10" s="432" t="s">
        <v>228</v>
      </c>
      <c r="F10" s="438"/>
      <c r="G10" s="439"/>
      <c r="H10" s="440" t="s">
        <v>182</v>
      </c>
      <c r="I10" s="441" t="s">
        <v>149</v>
      </c>
      <c r="J10" s="432"/>
      <c r="K10" s="432"/>
      <c r="L10" s="438"/>
      <c r="M10" s="102"/>
      <c r="N10" s="103"/>
      <c r="O10" s="309">
        <f t="shared" si="0"/>
        <v>0</v>
      </c>
      <c r="P10" s="103"/>
    </row>
    <row r="11" spans="1:16" s="11" customFormat="1" ht="18.75" customHeight="1">
      <c r="A11" s="428">
        <v>4</v>
      </c>
      <c r="B11" s="314"/>
      <c r="C11" s="101"/>
      <c r="D11" s="102"/>
      <c r="E11" s="432"/>
      <c r="F11" s="438"/>
      <c r="G11" s="439"/>
      <c r="H11" s="442"/>
      <c r="I11" s="443"/>
      <c r="J11" s="432"/>
      <c r="K11" s="432"/>
      <c r="L11" s="438"/>
      <c r="M11" s="102"/>
      <c r="N11" s="103"/>
      <c r="O11" s="309">
        <f t="shared" si="0"/>
        <v>0</v>
      </c>
      <c r="P11" s="103"/>
    </row>
    <row r="12" spans="1:16" s="11" customFormat="1" ht="18.75" customHeight="1">
      <c r="A12" s="428">
        <v>5</v>
      </c>
      <c r="B12" s="314"/>
      <c r="C12" s="101"/>
      <c r="D12" s="102"/>
      <c r="E12" s="102"/>
      <c r="F12" s="110"/>
      <c r="G12" s="424"/>
      <c r="H12" s="311"/>
      <c r="I12" s="193"/>
      <c r="J12" s="102"/>
      <c r="K12" s="102"/>
      <c r="L12" s="110"/>
      <c r="M12" s="102"/>
      <c r="N12" s="103"/>
      <c r="O12" s="309">
        <f t="shared" si="0"/>
        <v>0</v>
      </c>
      <c r="P12" s="103"/>
    </row>
    <row r="13" spans="1:16" s="11" customFormat="1" ht="18.75" customHeight="1">
      <c r="A13" s="428">
        <v>6</v>
      </c>
      <c r="B13" s="314"/>
      <c r="C13" s="101"/>
      <c r="D13" s="102"/>
      <c r="E13" s="432"/>
      <c r="F13" s="103"/>
      <c r="G13" s="424"/>
      <c r="H13" s="314"/>
      <c r="I13" s="101"/>
      <c r="J13" s="102"/>
      <c r="K13" s="432"/>
      <c r="L13" s="103"/>
      <c r="M13" s="102"/>
      <c r="N13" s="103"/>
      <c r="O13" s="309">
        <f t="shared" si="0"/>
        <v>0</v>
      </c>
      <c r="P13" s="103"/>
    </row>
    <row r="14" spans="1:16" s="11" customFormat="1" ht="18.75" customHeight="1">
      <c r="A14" s="428">
        <v>7</v>
      </c>
      <c r="B14" s="314"/>
      <c r="C14" s="101"/>
      <c r="D14" s="102"/>
      <c r="E14" s="432"/>
      <c r="F14" s="103"/>
      <c r="G14" s="424"/>
      <c r="H14" s="314"/>
      <c r="I14" s="101"/>
      <c r="J14" s="102"/>
      <c r="K14" s="432"/>
      <c r="L14" s="103"/>
      <c r="M14" s="102"/>
      <c r="N14" s="103"/>
      <c r="O14" s="309">
        <f t="shared" si="0"/>
        <v>0</v>
      </c>
      <c r="P14" s="103"/>
    </row>
    <row r="15" spans="1:16" s="11" customFormat="1" ht="18.75" customHeight="1">
      <c r="A15" s="428">
        <v>8</v>
      </c>
      <c r="B15" s="314"/>
      <c r="C15" s="101"/>
      <c r="D15" s="102"/>
      <c r="E15" s="432"/>
      <c r="F15" s="103"/>
      <c r="G15" s="424"/>
      <c r="H15" s="314"/>
      <c r="I15" s="101"/>
      <c r="J15" s="102"/>
      <c r="K15" s="432"/>
      <c r="L15" s="103"/>
      <c r="M15" s="102"/>
      <c r="N15" s="103"/>
      <c r="O15" s="309">
        <f t="shared" si="0"/>
        <v>0</v>
      </c>
      <c r="P15" s="103"/>
    </row>
    <row r="16" spans="1:16" s="11" customFormat="1" ht="18.75" customHeight="1">
      <c r="A16" s="428">
        <v>9</v>
      </c>
      <c r="B16" s="314"/>
      <c r="C16" s="101"/>
      <c r="D16" s="102"/>
      <c r="E16" s="432"/>
      <c r="F16" s="103"/>
      <c r="G16" s="424"/>
      <c r="H16" s="314"/>
      <c r="I16" s="101"/>
      <c r="J16" s="102"/>
      <c r="K16" s="432"/>
      <c r="L16" s="103"/>
      <c r="M16" s="102"/>
      <c r="N16" s="194"/>
      <c r="O16" s="309">
        <f t="shared" si="0"/>
        <v>0</v>
      </c>
      <c r="P16" s="103"/>
    </row>
    <row r="17" spans="1:16" s="11" customFormat="1" ht="18.75" customHeight="1">
      <c r="A17" s="428">
        <v>10</v>
      </c>
      <c r="B17" s="314"/>
      <c r="C17" s="101"/>
      <c r="D17" s="102"/>
      <c r="E17" s="432"/>
      <c r="F17" s="103"/>
      <c r="G17" s="424"/>
      <c r="H17" s="314"/>
      <c r="I17" s="101"/>
      <c r="J17" s="102"/>
      <c r="K17" s="432"/>
      <c r="L17" s="103"/>
      <c r="M17" s="102"/>
      <c r="N17" s="103"/>
      <c r="O17" s="309">
        <f t="shared" si="0"/>
        <v>0</v>
      </c>
      <c r="P17" s="103"/>
    </row>
    <row r="18" spans="1:16" s="11" customFormat="1" ht="18.75" customHeight="1">
      <c r="A18" s="428">
        <v>11</v>
      </c>
      <c r="B18" s="314"/>
      <c r="C18" s="101"/>
      <c r="D18" s="102"/>
      <c r="E18" s="432"/>
      <c r="F18" s="103"/>
      <c r="G18" s="424"/>
      <c r="H18" s="314"/>
      <c r="I18" s="101"/>
      <c r="J18" s="102"/>
      <c r="K18" s="433"/>
      <c r="L18" s="103"/>
      <c r="M18" s="102"/>
      <c r="N18" s="103"/>
      <c r="O18" s="309">
        <f t="shared" si="0"/>
        <v>0</v>
      </c>
      <c r="P18" s="103"/>
    </row>
    <row r="19" spans="1:16" s="11" customFormat="1" ht="18.75" customHeight="1">
      <c r="A19" s="428">
        <v>12</v>
      </c>
      <c r="B19" s="314"/>
      <c r="C19" s="101"/>
      <c r="D19" s="102"/>
      <c r="E19" s="432"/>
      <c r="F19" s="103"/>
      <c r="G19" s="424"/>
      <c r="H19" s="314"/>
      <c r="I19" s="101"/>
      <c r="J19" s="102"/>
      <c r="K19" s="432"/>
      <c r="L19" s="103"/>
      <c r="M19" s="102"/>
      <c r="N19" s="103"/>
      <c r="O19" s="309">
        <f t="shared" si="0"/>
        <v>0</v>
      </c>
      <c r="P19" s="103"/>
    </row>
    <row r="20" spans="1:16" s="11" customFormat="1" ht="18.75" customHeight="1">
      <c r="A20" s="428">
        <v>13</v>
      </c>
      <c r="B20" s="314"/>
      <c r="C20" s="101"/>
      <c r="D20" s="102"/>
      <c r="E20" s="432"/>
      <c r="F20" s="103"/>
      <c r="G20" s="424"/>
      <c r="H20" s="314"/>
      <c r="I20" s="101"/>
      <c r="J20" s="102"/>
      <c r="K20" s="432"/>
      <c r="L20" s="103"/>
      <c r="M20" s="102"/>
      <c r="N20" s="103"/>
      <c r="O20" s="309">
        <f t="shared" si="0"/>
        <v>0</v>
      </c>
      <c r="P20" s="103"/>
    </row>
    <row r="21" spans="1:16" s="11" customFormat="1" ht="18.75" customHeight="1">
      <c r="A21" s="428">
        <v>14</v>
      </c>
      <c r="B21" s="314"/>
      <c r="C21" s="101"/>
      <c r="D21" s="102"/>
      <c r="E21" s="432"/>
      <c r="F21" s="103"/>
      <c r="G21" s="424"/>
      <c r="H21" s="314"/>
      <c r="I21" s="101"/>
      <c r="J21" s="102"/>
      <c r="K21" s="434"/>
      <c r="L21" s="103"/>
      <c r="M21" s="102"/>
      <c r="N21" s="103"/>
      <c r="O21" s="309">
        <f t="shared" si="0"/>
        <v>0</v>
      </c>
      <c r="P21" s="103"/>
    </row>
    <row r="22" spans="1:16" s="11" customFormat="1" ht="18.75" customHeight="1">
      <c r="A22" s="428">
        <v>15</v>
      </c>
      <c r="B22" s="314"/>
      <c r="C22" s="101"/>
      <c r="D22" s="102"/>
      <c r="E22" s="432"/>
      <c r="F22" s="103"/>
      <c r="G22" s="424"/>
      <c r="H22" s="314"/>
      <c r="I22" s="101"/>
      <c r="J22" s="102"/>
      <c r="K22" s="432"/>
      <c r="L22" s="103"/>
      <c r="M22" s="102"/>
      <c r="N22" s="103"/>
      <c r="O22" s="309">
        <f t="shared" si="0"/>
        <v>0</v>
      </c>
      <c r="P22" s="103"/>
    </row>
    <row r="23" spans="1:16" s="11" customFormat="1" ht="18.75" customHeight="1">
      <c r="A23" s="313">
        <v>16</v>
      </c>
      <c r="B23" s="314"/>
      <c r="C23" s="101"/>
      <c r="D23" s="102"/>
      <c r="E23" s="432"/>
      <c r="F23" s="103"/>
      <c r="G23" s="424"/>
      <c r="H23" s="314"/>
      <c r="I23" s="101"/>
      <c r="J23" s="102"/>
      <c r="K23" s="432"/>
      <c r="L23" s="103"/>
      <c r="M23" s="102"/>
      <c r="N23" s="103"/>
      <c r="O23" s="309">
        <f t="shared" si="0"/>
        <v>0</v>
      </c>
      <c r="P23" s="103"/>
    </row>
    <row r="24" spans="1:16" s="35" customFormat="1" ht="18.75" customHeight="1">
      <c r="A24" s="313">
        <v>17</v>
      </c>
      <c r="B24" s="314"/>
      <c r="C24" s="101"/>
      <c r="D24" s="102"/>
      <c r="E24" s="432"/>
      <c r="F24" s="103"/>
      <c r="G24" s="424"/>
      <c r="H24" s="314"/>
      <c r="I24" s="101"/>
      <c r="J24" s="102"/>
      <c r="K24" s="432"/>
      <c r="L24" s="103"/>
      <c r="M24" s="102"/>
      <c r="N24" s="103"/>
      <c r="O24" s="309">
        <f t="shared" si="0"/>
        <v>0</v>
      </c>
      <c r="P24" s="103"/>
    </row>
    <row r="25" spans="1:16" s="35" customFormat="1" ht="18.75" customHeight="1">
      <c r="A25" s="313">
        <v>18</v>
      </c>
      <c r="B25" s="314"/>
      <c r="C25" s="101"/>
      <c r="D25" s="102"/>
      <c r="E25" s="432"/>
      <c r="F25" s="103"/>
      <c r="G25" s="424"/>
      <c r="H25" s="314"/>
      <c r="I25" s="101"/>
      <c r="J25" s="102"/>
      <c r="K25" s="432"/>
      <c r="L25" s="103"/>
      <c r="M25" s="102"/>
      <c r="N25" s="103"/>
      <c r="O25" s="309">
        <f t="shared" si="0"/>
        <v>0</v>
      </c>
      <c r="P25" s="103"/>
    </row>
    <row r="26" spans="1:16" s="35" customFormat="1" ht="18.75" customHeight="1">
      <c r="A26" s="313">
        <v>19</v>
      </c>
      <c r="B26" s="314"/>
      <c r="C26" s="101"/>
      <c r="D26" s="102"/>
      <c r="E26" s="432"/>
      <c r="F26" s="103"/>
      <c r="G26" s="424"/>
      <c r="H26" s="314"/>
      <c r="I26" s="101"/>
      <c r="J26" s="102"/>
      <c r="K26" s="432"/>
      <c r="L26" s="103"/>
      <c r="M26" s="102"/>
      <c r="N26" s="103"/>
      <c r="O26" s="309">
        <f t="shared" si="0"/>
        <v>0</v>
      </c>
      <c r="P26" s="103"/>
    </row>
    <row r="27" spans="1:16" s="35" customFormat="1" ht="18.75" customHeight="1">
      <c r="A27" s="313">
        <v>20</v>
      </c>
      <c r="B27" s="314"/>
      <c r="C27" s="101"/>
      <c r="D27" s="102"/>
      <c r="E27" s="102"/>
      <c r="F27" s="110"/>
      <c r="G27" s="424"/>
      <c r="H27" s="311"/>
      <c r="I27" s="193"/>
      <c r="J27" s="102"/>
      <c r="K27" s="102"/>
      <c r="L27" s="110"/>
      <c r="M27" s="102"/>
      <c r="N27" s="103"/>
      <c r="O27" s="309"/>
      <c r="P27" s="103"/>
    </row>
    <row r="28" spans="1:16" s="35" customFormat="1" ht="18.75" customHeight="1" thickBot="1">
      <c r="A28" s="313">
        <v>21</v>
      </c>
      <c r="B28" s="314"/>
      <c r="C28" s="101"/>
      <c r="D28" s="102"/>
      <c r="E28" s="102"/>
      <c r="F28" s="110"/>
      <c r="G28" s="424"/>
      <c r="H28" s="311"/>
      <c r="I28" s="193"/>
      <c r="J28" s="102"/>
      <c r="K28" s="102"/>
      <c r="L28" s="110"/>
      <c r="M28" s="102"/>
      <c r="N28" s="103"/>
      <c r="O28" s="309"/>
      <c r="P28" s="103"/>
    </row>
    <row r="29" spans="1:16" s="35" customFormat="1" ht="18.75" customHeight="1">
      <c r="A29" s="427">
        <v>22</v>
      </c>
      <c r="B29" s="314"/>
      <c r="C29" s="101"/>
      <c r="D29" s="102"/>
      <c r="E29" s="102"/>
      <c r="F29" s="110"/>
      <c r="G29" s="424"/>
      <c r="H29" s="311"/>
      <c r="I29" s="193"/>
      <c r="J29" s="102"/>
      <c r="K29" s="102"/>
      <c r="L29" s="110"/>
      <c r="M29" s="102"/>
      <c r="N29" s="103"/>
      <c r="O29" s="309"/>
      <c r="P29" s="103"/>
    </row>
    <row r="30" spans="1:16" s="35" customFormat="1" ht="18.75" customHeight="1">
      <c r="A30" s="428">
        <v>23</v>
      </c>
      <c r="B30" s="314"/>
      <c r="C30" s="101"/>
      <c r="D30" s="102"/>
      <c r="E30" s="102"/>
      <c r="F30" s="110"/>
      <c r="G30" s="424"/>
      <c r="H30" s="311"/>
      <c r="I30" s="193"/>
      <c r="J30" s="102"/>
      <c r="K30" s="102"/>
      <c r="L30" s="110"/>
      <c r="M30" s="102"/>
      <c r="N30" s="103"/>
      <c r="O30" s="309"/>
      <c r="P30" s="103"/>
    </row>
    <row r="31" spans="1:16" s="35" customFormat="1" ht="18.75" customHeight="1">
      <c r="A31" s="428">
        <v>24</v>
      </c>
      <c r="B31" s="314"/>
      <c r="C31" s="101"/>
      <c r="D31" s="102"/>
      <c r="E31" s="102"/>
      <c r="F31" s="110"/>
      <c r="G31" s="424"/>
      <c r="H31" s="311"/>
      <c r="I31" s="193"/>
      <c r="J31" s="102"/>
      <c r="K31" s="102"/>
      <c r="L31" s="110"/>
      <c r="M31" s="102"/>
      <c r="N31" s="103"/>
      <c r="O31" s="309"/>
      <c r="P31" s="103"/>
    </row>
    <row r="32" spans="1:16" ht="18.75" customHeight="1" thickBot="1">
      <c r="A32" s="428">
        <v>25</v>
      </c>
      <c r="B32" s="314"/>
      <c r="C32" s="101"/>
      <c r="D32" s="102"/>
      <c r="E32" s="102"/>
      <c r="F32" s="110"/>
      <c r="G32" s="424"/>
      <c r="H32" s="311"/>
      <c r="I32" s="193"/>
      <c r="J32" s="102"/>
      <c r="K32" s="102"/>
      <c r="L32" s="110"/>
      <c r="M32" s="102"/>
      <c r="N32" s="103"/>
      <c r="O32" s="309"/>
      <c r="P32" s="103"/>
    </row>
    <row r="33" spans="1:16" ht="18.75" customHeight="1">
      <c r="A33" s="427">
        <v>26</v>
      </c>
      <c r="B33" s="314"/>
      <c r="C33" s="101"/>
      <c r="D33" s="102"/>
      <c r="E33" s="102"/>
      <c r="F33" s="110"/>
      <c r="G33" s="424"/>
      <c r="H33" s="311"/>
      <c r="I33" s="193"/>
      <c r="J33" s="102"/>
      <c r="K33" s="102"/>
      <c r="L33" s="110"/>
      <c r="M33" s="102"/>
      <c r="N33" s="103"/>
      <c r="O33" s="309"/>
      <c r="P33" s="103"/>
    </row>
    <row r="34" spans="1:16" ht="18.75" customHeight="1">
      <c r="A34" s="428">
        <v>27</v>
      </c>
      <c r="B34" s="314"/>
      <c r="C34" s="101"/>
      <c r="D34" s="102"/>
      <c r="E34" s="102"/>
      <c r="F34" s="110"/>
      <c r="G34" s="424"/>
      <c r="H34" s="311"/>
      <c r="I34" s="193"/>
      <c r="J34" s="102"/>
      <c r="K34" s="102"/>
      <c r="L34" s="110"/>
      <c r="M34" s="102"/>
      <c r="N34" s="103"/>
      <c r="O34" s="309"/>
      <c r="P34" s="103"/>
    </row>
    <row r="35" spans="1:16" ht="18.75" customHeight="1">
      <c r="A35" s="428">
        <v>28</v>
      </c>
      <c r="B35" s="314"/>
      <c r="C35" s="101"/>
      <c r="D35" s="102"/>
      <c r="E35" s="102"/>
      <c r="F35" s="110"/>
      <c r="G35" s="424"/>
      <c r="H35" s="311"/>
      <c r="I35" s="193"/>
      <c r="J35" s="102"/>
      <c r="K35" s="102"/>
      <c r="L35" s="110"/>
      <c r="M35" s="102"/>
      <c r="N35" s="103"/>
      <c r="O35" s="309"/>
      <c r="P35" s="103"/>
    </row>
    <row r="36" spans="1:16" ht="18.75" customHeight="1">
      <c r="A36" s="428">
        <v>29</v>
      </c>
      <c r="B36" s="314"/>
      <c r="C36" s="101"/>
      <c r="D36" s="102"/>
      <c r="E36" s="102"/>
      <c r="F36" s="110"/>
      <c r="G36" s="424"/>
      <c r="H36" s="311"/>
      <c r="I36" s="193"/>
      <c r="J36" s="102"/>
      <c r="K36" s="102"/>
      <c r="L36" s="110"/>
      <c r="M36" s="102"/>
      <c r="N36" s="103"/>
      <c r="O36" s="309"/>
      <c r="P36" s="103"/>
    </row>
    <row r="37" spans="1:16" ht="18.75" customHeight="1">
      <c r="A37" s="428">
        <v>30</v>
      </c>
      <c r="B37" s="314"/>
      <c r="C37" s="101"/>
      <c r="D37" s="102"/>
      <c r="E37" s="102"/>
      <c r="F37" s="110"/>
      <c r="G37" s="424"/>
      <c r="H37" s="311"/>
      <c r="I37" s="193"/>
      <c r="J37" s="102"/>
      <c r="K37" s="102"/>
      <c r="L37" s="110"/>
      <c r="M37" s="102"/>
      <c r="N37" s="103"/>
      <c r="O37" s="309"/>
      <c r="P37" s="103"/>
    </row>
    <row r="38" spans="1:16" ht="18.75" customHeight="1">
      <c r="A38" s="428">
        <v>31</v>
      </c>
      <c r="B38" s="314"/>
      <c r="C38" s="101"/>
      <c r="D38" s="102"/>
      <c r="E38" s="102"/>
      <c r="F38" s="110"/>
      <c r="G38" s="424"/>
      <c r="H38" s="311"/>
      <c r="I38" s="193"/>
      <c r="J38" s="102"/>
      <c r="K38" s="102"/>
      <c r="L38" s="110"/>
      <c r="M38" s="102"/>
      <c r="N38" s="103"/>
      <c r="O38" s="309"/>
      <c r="P38" s="103"/>
    </row>
    <row r="39" spans="1:16" ht="18.75" customHeight="1">
      <c r="A39" s="428">
        <v>32</v>
      </c>
      <c r="B39" s="314"/>
      <c r="C39" s="101"/>
      <c r="D39" s="102"/>
      <c r="E39" s="102"/>
      <c r="F39" s="110"/>
      <c r="G39" s="424"/>
      <c r="H39" s="311"/>
      <c r="I39" s="193"/>
      <c r="J39" s="102"/>
      <c r="K39" s="102"/>
      <c r="L39" s="110"/>
      <c r="M39" s="102"/>
      <c r="N39" s="103"/>
      <c r="O39" s="309"/>
      <c r="P39" s="103"/>
    </row>
    <row r="40" spans="1:16" ht="18.75" customHeight="1">
      <c r="A40" s="313"/>
      <c r="B40" s="314"/>
      <c r="C40" s="101"/>
      <c r="D40" s="102"/>
      <c r="E40" s="102"/>
      <c r="F40" s="110"/>
      <c r="G40" s="424"/>
      <c r="H40" s="311"/>
      <c r="I40" s="193"/>
      <c r="J40" s="102"/>
      <c r="K40" s="102"/>
      <c r="L40" s="110"/>
      <c r="M40" s="102"/>
      <c r="N40" s="103"/>
      <c r="O40" s="309"/>
      <c r="P40" s="103"/>
    </row>
    <row r="41" spans="1:16" ht="18.75" customHeight="1">
      <c r="A41" s="313"/>
      <c r="B41" s="314"/>
      <c r="C41" s="101"/>
      <c r="D41" s="102"/>
      <c r="E41" s="102"/>
      <c r="F41" s="110"/>
      <c r="G41" s="424"/>
      <c r="H41" s="311"/>
      <c r="I41" s="193"/>
      <c r="J41" s="102"/>
      <c r="K41" s="102"/>
      <c r="L41" s="110"/>
      <c r="M41" s="102"/>
      <c r="N41" s="103"/>
      <c r="O41" s="309"/>
      <c r="P41" s="103"/>
    </row>
    <row r="42" spans="1:16" ht="18.75" customHeight="1">
      <c r="A42" s="313"/>
      <c r="B42" s="314"/>
      <c r="C42" s="101"/>
      <c r="D42" s="102"/>
      <c r="E42" s="102"/>
      <c r="F42" s="110"/>
      <c r="G42" s="424"/>
      <c r="H42" s="311"/>
      <c r="I42" s="193"/>
      <c r="J42" s="102"/>
      <c r="K42" s="102"/>
      <c r="L42" s="110"/>
      <c r="M42" s="102"/>
      <c r="N42" s="103"/>
      <c r="O42" s="309"/>
      <c r="P42" s="103"/>
    </row>
    <row r="43" spans="1:16" ht="18.75" customHeight="1">
      <c r="A43" s="313"/>
      <c r="B43" s="314"/>
      <c r="C43" s="101"/>
      <c r="D43" s="102"/>
      <c r="E43" s="102"/>
      <c r="F43" s="110"/>
      <c r="G43" s="424"/>
      <c r="H43" s="311"/>
      <c r="I43" s="193"/>
      <c r="J43" s="102"/>
      <c r="K43" s="102"/>
      <c r="L43" s="110"/>
      <c r="M43" s="102"/>
      <c r="N43" s="103"/>
      <c r="O43" s="309"/>
      <c r="P43" s="103"/>
    </row>
    <row r="44" spans="1:16" ht="18.75" customHeight="1">
      <c r="A44" s="313"/>
      <c r="B44" s="314"/>
      <c r="C44" s="101"/>
      <c r="D44" s="102"/>
      <c r="E44" s="102"/>
      <c r="F44" s="110"/>
      <c r="G44" s="424"/>
      <c r="H44" s="311"/>
      <c r="I44" s="193"/>
      <c r="J44" s="102"/>
      <c r="K44" s="102"/>
      <c r="L44" s="110"/>
      <c r="M44" s="102"/>
      <c r="N44" s="103"/>
      <c r="O44" s="309"/>
      <c r="P44" s="103"/>
    </row>
    <row r="45" spans="1:16" ht="18.75" customHeight="1">
      <c r="A45" s="313"/>
      <c r="B45" s="314"/>
      <c r="C45" s="101"/>
      <c r="D45" s="102"/>
      <c r="E45" s="102"/>
      <c r="F45" s="110"/>
      <c r="G45" s="424"/>
      <c r="H45" s="311"/>
      <c r="I45" s="193"/>
      <c r="J45" s="102"/>
      <c r="K45" s="102"/>
      <c r="L45" s="110"/>
      <c r="M45" s="102"/>
      <c r="N45" s="103"/>
      <c r="O45" s="309"/>
      <c r="P45" s="103"/>
    </row>
    <row r="46" spans="1:16" ht="18.75" customHeight="1">
      <c r="A46" s="313"/>
      <c r="B46" s="314"/>
      <c r="C46" s="101"/>
      <c r="D46" s="102"/>
      <c r="E46" s="102"/>
      <c r="F46" s="110"/>
      <c r="G46" s="424"/>
      <c r="H46" s="311"/>
      <c r="I46" s="193"/>
      <c r="J46" s="102"/>
      <c r="K46" s="102"/>
      <c r="L46" s="110"/>
      <c r="M46" s="102"/>
      <c r="N46" s="103"/>
      <c r="O46" s="309"/>
      <c r="P46" s="103"/>
    </row>
    <row r="47" spans="1:16" ht="18.75" customHeight="1">
      <c r="A47" s="313"/>
      <c r="B47" s="314"/>
      <c r="C47" s="101"/>
      <c r="D47" s="102"/>
      <c r="E47" s="102"/>
      <c r="F47" s="110"/>
      <c r="G47" s="424"/>
      <c r="H47" s="311"/>
      <c r="I47" s="193"/>
      <c r="J47" s="102"/>
      <c r="K47" s="102"/>
      <c r="L47" s="110"/>
      <c r="M47" s="102"/>
      <c r="N47" s="103"/>
      <c r="O47" s="309"/>
      <c r="P47" s="103"/>
    </row>
    <row r="48" spans="1:16" ht="18.75" customHeight="1">
      <c r="A48" s="313"/>
      <c r="B48" s="314"/>
      <c r="C48" s="101"/>
      <c r="D48" s="102"/>
      <c r="E48" s="102"/>
      <c r="F48" s="110"/>
      <c r="G48" s="424"/>
      <c r="H48" s="311"/>
      <c r="I48" s="193"/>
      <c r="J48" s="102"/>
      <c r="K48" s="102"/>
      <c r="L48" s="110"/>
      <c r="M48" s="102"/>
      <c r="N48" s="103"/>
      <c r="O48" s="309"/>
      <c r="P48" s="103"/>
    </row>
    <row r="49" spans="1:16" ht="18.75" customHeight="1">
      <c r="A49" s="313"/>
      <c r="B49" s="314"/>
      <c r="C49" s="101"/>
      <c r="D49" s="102"/>
      <c r="E49" s="102"/>
      <c r="F49" s="110"/>
      <c r="G49" s="424"/>
      <c r="H49" s="311"/>
      <c r="I49" s="193"/>
      <c r="J49" s="102"/>
      <c r="K49" s="102"/>
      <c r="L49" s="110"/>
      <c r="M49" s="102"/>
      <c r="N49" s="103"/>
      <c r="O49" s="309"/>
      <c r="P49" s="103"/>
    </row>
    <row r="50" spans="1:16" ht="18.75" customHeight="1">
      <c r="A50" s="313"/>
      <c r="B50" s="314"/>
      <c r="C50" s="101"/>
      <c r="D50" s="102"/>
      <c r="E50" s="102"/>
      <c r="F50" s="110"/>
      <c r="G50" s="424"/>
      <c r="H50" s="311"/>
      <c r="I50" s="193"/>
      <c r="J50" s="102"/>
      <c r="K50" s="102"/>
      <c r="L50" s="110"/>
      <c r="M50" s="102"/>
      <c r="N50" s="103"/>
      <c r="O50" s="309"/>
      <c r="P50" s="103"/>
    </row>
    <row r="51" spans="1:16" ht="18.75" customHeight="1">
      <c r="A51" s="313"/>
      <c r="B51" s="314"/>
      <c r="C51" s="101"/>
      <c r="D51" s="102"/>
      <c r="E51" s="102"/>
      <c r="F51" s="110"/>
      <c r="G51" s="424"/>
      <c r="H51" s="311"/>
      <c r="I51" s="193"/>
      <c r="J51" s="102"/>
      <c r="K51" s="102"/>
      <c r="L51" s="110"/>
      <c r="M51" s="102"/>
      <c r="N51" s="103"/>
      <c r="O51" s="309"/>
      <c r="P51" s="103"/>
    </row>
    <row r="52" spans="1:16" ht="18.75" customHeight="1">
      <c r="A52" s="313"/>
      <c r="B52" s="314"/>
      <c r="C52" s="101"/>
      <c r="D52" s="102"/>
      <c r="E52" s="102"/>
      <c r="F52" s="110"/>
      <c r="G52" s="424"/>
      <c r="H52" s="311"/>
      <c r="I52" s="193"/>
      <c r="J52" s="102"/>
      <c r="K52" s="102"/>
      <c r="L52" s="110"/>
      <c r="M52" s="102"/>
      <c r="N52" s="103"/>
      <c r="O52" s="309"/>
      <c r="P52" s="103"/>
    </row>
    <row r="53" spans="1:16" ht="18.75" customHeight="1">
      <c r="A53" s="313"/>
      <c r="B53" s="314"/>
      <c r="C53" s="101"/>
      <c r="D53" s="102"/>
      <c r="E53" s="102"/>
      <c r="F53" s="110"/>
      <c r="G53" s="424"/>
      <c r="H53" s="311"/>
      <c r="I53" s="193"/>
      <c r="J53" s="102"/>
      <c r="K53" s="102"/>
      <c r="L53" s="110"/>
      <c r="M53" s="102"/>
      <c r="N53" s="103"/>
      <c r="O53" s="309"/>
      <c r="P53" s="103"/>
    </row>
    <row r="54" spans="1:16" ht="18.75" customHeight="1">
      <c r="A54" s="313"/>
      <c r="B54" s="314"/>
      <c r="C54" s="101"/>
      <c r="D54" s="102"/>
      <c r="E54" s="102"/>
      <c r="F54" s="110"/>
      <c r="G54" s="424"/>
      <c r="H54" s="311"/>
      <c r="I54" s="193"/>
      <c r="J54" s="102"/>
      <c r="K54" s="102"/>
      <c r="L54" s="110"/>
      <c r="M54" s="102"/>
      <c r="N54" s="103"/>
      <c r="O54" s="309"/>
      <c r="P54" s="103"/>
    </row>
    <row r="55" spans="1:16" ht="18.75" customHeight="1">
      <c r="A55" s="313"/>
      <c r="B55" s="314"/>
      <c r="C55" s="101"/>
      <c r="D55" s="102"/>
      <c r="E55" s="102"/>
      <c r="F55" s="110"/>
      <c r="G55" s="424"/>
      <c r="H55" s="311"/>
      <c r="I55" s="193"/>
      <c r="J55" s="102"/>
      <c r="K55" s="102"/>
      <c r="L55" s="103"/>
      <c r="M55" s="102"/>
      <c r="N55" s="103"/>
      <c r="O55" s="309"/>
      <c r="P55" s="103"/>
    </row>
    <row r="56" spans="1:16" ht="18.75" customHeight="1">
      <c r="A56" s="313"/>
      <c r="B56" s="314"/>
      <c r="C56" s="101"/>
      <c r="D56" s="102"/>
      <c r="E56" s="432"/>
      <c r="F56" s="103"/>
      <c r="G56" s="424"/>
      <c r="H56" s="314"/>
      <c r="I56" s="101"/>
      <c r="J56" s="102"/>
      <c r="K56" s="432"/>
      <c r="L56" s="103"/>
      <c r="M56" s="102"/>
      <c r="N56" s="103"/>
      <c r="O56" s="309"/>
      <c r="P56" s="103"/>
    </row>
    <row r="57" spans="1:16" ht="18.75" customHeight="1">
      <c r="A57" s="313"/>
      <c r="B57" s="314"/>
      <c r="C57" s="101"/>
      <c r="D57" s="102"/>
      <c r="E57" s="102"/>
      <c r="F57" s="110"/>
      <c r="G57" s="424"/>
      <c r="H57" s="311"/>
      <c r="I57" s="193"/>
      <c r="J57" s="102"/>
      <c r="K57" s="102"/>
      <c r="L57" s="110"/>
      <c r="M57" s="102"/>
      <c r="N57" s="103"/>
      <c r="O57" s="309"/>
      <c r="P57" s="103"/>
    </row>
    <row r="58" spans="1:16" ht="18.75" customHeight="1">
      <c r="A58" s="313"/>
      <c r="B58" s="314"/>
      <c r="C58" s="101"/>
      <c r="D58" s="102"/>
      <c r="E58" s="432"/>
      <c r="F58" s="103"/>
      <c r="G58" s="424"/>
      <c r="H58" s="314"/>
      <c r="I58" s="101"/>
      <c r="J58" s="102"/>
      <c r="K58" s="432"/>
      <c r="L58" s="103"/>
      <c r="M58" s="102"/>
      <c r="N58" s="103"/>
      <c r="O58" s="309"/>
      <c r="P58" s="103"/>
    </row>
    <row r="59" spans="1:16" ht="18.75" customHeight="1">
      <c r="A59" s="313"/>
      <c r="B59" s="314"/>
      <c r="C59" s="101"/>
      <c r="D59" s="102"/>
      <c r="E59" s="432"/>
      <c r="F59" s="103"/>
      <c r="G59" s="424"/>
      <c r="H59" s="314"/>
      <c r="I59" s="101"/>
      <c r="J59" s="102"/>
      <c r="K59" s="432"/>
      <c r="L59" s="103"/>
      <c r="M59" s="102"/>
      <c r="N59" s="103"/>
      <c r="O59" s="309"/>
      <c r="P59" s="103"/>
    </row>
    <row r="60" spans="1:16" ht="18.75" customHeight="1">
      <c r="A60" s="313"/>
      <c r="B60" s="314"/>
      <c r="C60" s="101"/>
      <c r="D60" s="102"/>
      <c r="E60" s="432"/>
      <c r="F60" s="103"/>
      <c r="G60" s="424"/>
      <c r="H60" s="314"/>
      <c r="I60" s="101"/>
      <c r="J60" s="102"/>
      <c r="K60" s="432"/>
      <c r="L60" s="103"/>
      <c r="M60" s="102"/>
      <c r="N60" s="103"/>
      <c r="O60" s="309"/>
      <c r="P60" s="103"/>
    </row>
    <row r="61" spans="1:16" ht="18.75" customHeight="1">
      <c r="A61" s="313"/>
      <c r="B61" s="314"/>
      <c r="C61" s="101"/>
      <c r="D61" s="102"/>
      <c r="E61" s="432"/>
      <c r="F61" s="103"/>
      <c r="G61" s="424"/>
      <c r="H61" s="314"/>
      <c r="I61" s="101"/>
      <c r="J61" s="102"/>
      <c r="K61" s="432"/>
      <c r="L61" s="103"/>
      <c r="M61" s="102"/>
      <c r="N61" s="194"/>
      <c r="O61" s="309"/>
      <c r="P61" s="103"/>
    </row>
    <row r="62" spans="1:16" ht="18.75" customHeight="1">
      <c r="A62" s="313"/>
      <c r="B62" s="314"/>
      <c r="C62" s="101"/>
      <c r="D62" s="102"/>
      <c r="E62" s="432"/>
      <c r="F62" s="103"/>
      <c r="G62" s="424"/>
      <c r="H62" s="314"/>
      <c r="I62" s="101"/>
      <c r="J62" s="102"/>
      <c r="K62" s="432"/>
      <c r="L62" s="103"/>
      <c r="M62" s="102"/>
      <c r="N62" s="103"/>
      <c r="O62" s="309"/>
      <c r="P62" s="103"/>
    </row>
    <row r="63" spans="1:16" ht="18.75" customHeight="1">
      <c r="A63" s="313"/>
      <c r="B63" s="314"/>
      <c r="C63" s="101"/>
      <c r="D63" s="102"/>
      <c r="E63" s="432"/>
      <c r="F63" s="103"/>
      <c r="G63" s="424"/>
      <c r="H63" s="314"/>
      <c r="I63" s="101"/>
      <c r="J63" s="102"/>
      <c r="K63" s="433"/>
      <c r="L63" s="103"/>
      <c r="M63" s="102"/>
      <c r="N63" s="103"/>
      <c r="O63" s="309"/>
      <c r="P63" s="103"/>
    </row>
    <row r="64" spans="1:16" ht="18.75" customHeight="1">
      <c r="A64" s="313"/>
      <c r="B64" s="314"/>
      <c r="C64" s="101"/>
      <c r="D64" s="102"/>
      <c r="E64" s="432"/>
      <c r="F64" s="103"/>
      <c r="G64" s="424"/>
      <c r="H64" s="314"/>
      <c r="I64" s="101"/>
      <c r="J64" s="102"/>
      <c r="K64" s="432"/>
      <c r="L64" s="103"/>
      <c r="M64" s="102"/>
      <c r="N64" s="103"/>
      <c r="O64" s="309"/>
      <c r="P64" s="103"/>
    </row>
    <row r="65" spans="1:16" ht="18.75" customHeight="1">
      <c r="A65" s="313"/>
      <c r="B65" s="314"/>
      <c r="C65" s="101"/>
      <c r="D65" s="102"/>
      <c r="E65" s="432"/>
      <c r="F65" s="103"/>
      <c r="G65" s="424"/>
      <c r="H65" s="314"/>
      <c r="I65" s="101"/>
      <c r="J65" s="102"/>
      <c r="K65" s="432"/>
      <c r="L65" s="103"/>
      <c r="M65" s="102"/>
      <c r="N65" s="103"/>
      <c r="O65" s="309"/>
      <c r="P65" s="103"/>
    </row>
    <row r="66" spans="1:16" ht="18.75" customHeight="1">
      <c r="A66" s="313"/>
      <c r="B66" s="314"/>
      <c r="C66" s="101"/>
      <c r="D66" s="102"/>
      <c r="E66" s="432"/>
      <c r="F66" s="103"/>
      <c r="G66" s="424"/>
      <c r="H66" s="314"/>
      <c r="I66" s="101"/>
      <c r="J66" s="102"/>
      <c r="K66" s="434"/>
      <c r="L66" s="103"/>
      <c r="M66" s="102"/>
      <c r="N66" s="103"/>
      <c r="O66" s="309"/>
      <c r="P66" s="103"/>
    </row>
    <row r="67" spans="1:16" ht="18.75" customHeight="1">
      <c r="A67" s="313"/>
      <c r="B67" s="314"/>
      <c r="C67" s="101"/>
      <c r="D67" s="102"/>
      <c r="E67" s="432"/>
      <c r="F67" s="103"/>
      <c r="G67" s="424"/>
      <c r="H67" s="314"/>
      <c r="I67" s="101"/>
      <c r="J67" s="102"/>
      <c r="K67" s="432"/>
      <c r="L67" s="103"/>
      <c r="M67" s="102"/>
      <c r="N67" s="103"/>
      <c r="O67" s="309"/>
      <c r="P67" s="103"/>
    </row>
    <row r="68" spans="1:16" ht="19.5" customHeight="1">
      <c r="A68" s="313"/>
      <c r="B68" s="314"/>
      <c r="C68" s="101"/>
      <c r="D68" s="102"/>
      <c r="E68" s="432"/>
      <c r="F68" s="103"/>
      <c r="G68" s="424"/>
      <c r="H68" s="314"/>
      <c r="I68" s="101"/>
      <c r="J68" s="102"/>
      <c r="K68" s="432"/>
      <c r="L68" s="103"/>
      <c r="M68" s="102"/>
      <c r="N68" s="103"/>
      <c r="O68" s="309"/>
      <c r="P68" s="103"/>
    </row>
    <row r="69" spans="1:16" ht="19.5" customHeight="1">
      <c r="A69" s="313"/>
      <c r="B69" s="314"/>
      <c r="C69" s="101"/>
      <c r="D69" s="102"/>
      <c r="E69" s="432"/>
      <c r="F69" s="103"/>
      <c r="G69" s="424"/>
      <c r="H69" s="314"/>
      <c r="I69" s="101"/>
      <c r="J69" s="102"/>
      <c r="K69" s="432"/>
      <c r="L69" s="103"/>
      <c r="M69" s="102"/>
      <c r="N69" s="103"/>
      <c r="O69" s="309"/>
      <c r="P69" s="103"/>
    </row>
    <row r="70" spans="1:16" ht="19.5" customHeight="1">
      <c r="A70" s="313"/>
      <c r="B70" s="314"/>
      <c r="C70" s="101"/>
      <c r="D70" s="102"/>
      <c r="E70" s="432"/>
      <c r="F70" s="103"/>
      <c r="G70" s="424"/>
      <c r="H70" s="314"/>
      <c r="I70" s="101"/>
      <c r="J70" s="102"/>
      <c r="K70" s="432"/>
      <c r="L70" s="103"/>
      <c r="M70" s="102"/>
      <c r="N70" s="103"/>
      <c r="O70" s="309"/>
      <c r="P70" s="103"/>
    </row>
    <row r="71" spans="1:16" ht="19.5" customHeight="1">
      <c r="A71" s="313"/>
      <c r="B71" s="314"/>
      <c r="C71" s="101"/>
      <c r="D71" s="102"/>
      <c r="E71" s="432"/>
      <c r="F71" s="103"/>
      <c r="G71" s="424"/>
      <c r="H71" s="314"/>
      <c r="I71" s="101"/>
      <c r="J71" s="102"/>
      <c r="K71" s="432"/>
      <c r="L71" s="103"/>
      <c r="M71" s="102"/>
      <c r="N71" s="103"/>
      <c r="O71" s="309"/>
      <c r="P71" s="103"/>
    </row>
    <row r="72" spans="1:16" ht="19.5" customHeight="1">
      <c r="A72" s="313"/>
      <c r="B72" s="314"/>
      <c r="C72" s="101"/>
      <c r="D72" s="102"/>
      <c r="E72" s="102"/>
      <c r="F72" s="110"/>
      <c r="G72" s="424"/>
      <c r="H72" s="311"/>
      <c r="I72" s="193"/>
      <c r="J72" s="102"/>
      <c r="K72" s="102"/>
      <c r="L72" s="103"/>
      <c r="M72" s="102"/>
      <c r="N72" s="103"/>
      <c r="O72" s="309"/>
      <c r="P72" s="103"/>
    </row>
    <row r="73" spans="1:16" ht="19.5" customHeight="1">
      <c r="A73" s="313"/>
      <c r="B73" s="314"/>
      <c r="C73" s="101"/>
      <c r="D73" s="102"/>
      <c r="E73" s="432"/>
      <c r="F73" s="103"/>
      <c r="G73" s="424"/>
      <c r="H73" s="314"/>
      <c r="I73" s="101"/>
      <c r="J73" s="102"/>
      <c r="K73" s="432"/>
      <c r="L73" s="103"/>
      <c r="M73" s="102"/>
      <c r="N73" s="103"/>
      <c r="O73" s="309"/>
      <c r="P73" s="103"/>
    </row>
    <row r="74" spans="1:16" ht="19.5" customHeight="1">
      <c r="A74" s="313"/>
      <c r="B74" s="314"/>
      <c r="C74" s="101"/>
      <c r="D74" s="102"/>
      <c r="E74" s="432"/>
      <c r="F74" s="103"/>
      <c r="G74" s="424"/>
      <c r="H74" s="314"/>
      <c r="I74" s="101"/>
      <c r="J74" s="102"/>
      <c r="K74" s="432"/>
      <c r="L74" s="103"/>
      <c r="M74" s="102"/>
      <c r="N74" s="103"/>
      <c r="O74" s="309"/>
      <c r="P74" s="103"/>
    </row>
    <row r="75" spans="1:16" ht="19.5" customHeight="1">
      <c r="A75" s="313"/>
      <c r="B75" s="314"/>
      <c r="C75" s="101"/>
      <c r="D75" s="102"/>
      <c r="E75" s="432"/>
      <c r="F75" s="103"/>
      <c r="G75" s="424"/>
      <c r="H75" s="314"/>
      <c r="I75" s="101"/>
      <c r="J75" s="102"/>
      <c r="K75" s="432"/>
      <c r="L75" s="103"/>
      <c r="M75" s="102"/>
      <c r="N75" s="103"/>
      <c r="O75" s="309"/>
      <c r="P75" s="103"/>
    </row>
    <row r="76" spans="1:16" ht="19.5" customHeight="1">
      <c r="A76" s="313"/>
      <c r="B76" s="314"/>
      <c r="C76" s="101"/>
      <c r="D76" s="102"/>
      <c r="E76" s="432"/>
      <c r="F76" s="103"/>
      <c r="G76" s="424"/>
      <c r="H76" s="314"/>
      <c r="I76" s="101"/>
      <c r="J76" s="102"/>
      <c r="K76" s="432"/>
      <c r="L76" s="103"/>
      <c r="M76" s="102"/>
      <c r="N76" s="103"/>
      <c r="O76" s="309"/>
      <c r="P76" s="103"/>
    </row>
    <row r="77" spans="1:16" ht="19.5" customHeight="1">
      <c r="A77" s="313"/>
      <c r="B77" s="314"/>
      <c r="C77" s="101"/>
      <c r="D77" s="102"/>
      <c r="E77" s="432"/>
      <c r="F77" s="103"/>
      <c r="G77" s="424"/>
      <c r="H77" s="314"/>
      <c r="I77" s="101"/>
      <c r="J77" s="102"/>
      <c r="K77" s="432"/>
      <c r="L77" s="103"/>
      <c r="M77" s="102"/>
      <c r="N77" s="194"/>
      <c r="O77" s="309"/>
      <c r="P77" s="103"/>
    </row>
    <row r="78" spans="1:16" ht="19.5" customHeight="1">
      <c r="A78" s="313"/>
      <c r="B78" s="314"/>
      <c r="C78" s="101"/>
      <c r="D78" s="102"/>
      <c r="E78" s="432"/>
      <c r="F78" s="103"/>
      <c r="G78" s="424"/>
      <c r="H78" s="314"/>
      <c r="I78" s="101"/>
      <c r="J78" s="102"/>
      <c r="K78" s="432"/>
      <c r="L78" s="103"/>
      <c r="M78" s="102"/>
      <c r="N78" s="103"/>
      <c r="O78" s="309"/>
      <c r="P78" s="103"/>
    </row>
    <row r="79" spans="1:16" ht="19.5" customHeight="1">
      <c r="A79" s="313"/>
      <c r="B79" s="314"/>
      <c r="C79" s="101"/>
      <c r="D79" s="102"/>
      <c r="E79" s="432"/>
      <c r="F79" s="103"/>
      <c r="G79" s="424"/>
      <c r="H79" s="314"/>
      <c r="I79" s="101"/>
      <c r="J79" s="102"/>
      <c r="K79" s="433"/>
      <c r="L79" s="103"/>
      <c r="M79" s="102"/>
      <c r="N79" s="103"/>
      <c r="O79" s="309"/>
      <c r="P79" s="103"/>
    </row>
    <row r="80" spans="1:16" ht="19.5" customHeight="1">
      <c r="A80" s="313"/>
      <c r="B80" s="314"/>
      <c r="C80" s="101"/>
      <c r="D80" s="102"/>
      <c r="E80" s="432"/>
      <c r="F80" s="103"/>
      <c r="G80" s="424"/>
      <c r="H80" s="314"/>
      <c r="I80" s="101"/>
      <c r="J80" s="102"/>
      <c r="K80" s="432"/>
      <c r="L80" s="103"/>
      <c r="M80" s="102"/>
      <c r="N80" s="103"/>
      <c r="O80" s="309"/>
      <c r="P80" s="103"/>
    </row>
    <row r="81" spans="1:16" ht="19.5" customHeight="1">
      <c r="A81" s="313"/>
      <c r="B81" s="314"/>
      <c r="C81" s="101"/>
      <c r="D81" s="102"/>
      <c r="E81" s="432"/>
      <c r="F81" s="103"/>
      <c r="G81" s="424"/>
      <c r="H81" s="314"/>
      <c r="I81" s="101"/>
      <c r="J81" s="102"/>
      <c r="K81" s="432"/>
      <c r="L81" s="103"/>
      <c r="M81" s="102"/>
      <c r="N81" s="103"/>
      <c r="O81" s="309"/>
      <c r="P81" s="103"/>
    </row>
    <row r="82" spans="1:16" ht="19.5" customHeight="1">
      <c r="A82" s="313"/>
      <c r="B82" s="314"/>
      <c r="C82" s="101"/>
      <c r="D82" s="102"/>
      <c r="E82" s="432"/>
      <c r="F82" s="103"/>
      <c r="G82" s="424"/>
      <c r="H82" s="314"/>
      <c r="I82" s="101"/>
      <c r="J82" s="102"/>
      <c r="K82" s="434"/>
      <c r="L82" s="103"/>
      <c r="M82" s="102"/>
      <c r="N82" s="103"/>
      <c r="O82" s="309"/>
      <c r="P82" s="103"/>
    </row>
    <row r="83" spans="1:16" ht="19.5" customHeight="1">
      <c r="A83" s="313"/>
      <c r="B83" s="314"/>
      <c r="C83" s="101"/>
      <c r="D83" s="102"/>
      <c r="E83" s="432"/>
      <c r="F83" s="103"/>
      <c r="G83" s="424"/>
      <c r="H83" s="314"/>
      <c r="I83" s="101"/>
      <c r="J83" s="102"/>
      <c r="K83" s="432"/>
      <c r="L83" s="103"/>
      <c r="M83" s="102"/>
      <c r="N83" s="103"/>
      <c r="O83" s="309"/>
      <c r="P83" s="103"/>
    </row>
    <row r="84" spans="1:16" ht="19.5" customHeight="1">
      <c r="A84" s="313"/>
      <c r="B84" s="314"/>
      <c r="C84" s="101"/>
      <c r="D84" s="102"/>
      <c r="E84" s="432"/>
      <c r="F84" s="103"/>
      <c r="G84" s="424"/>
      <c r="H84" s="314"/>
      <c r="I84" s="101"/>
      <c r="J84" s="102"/>
      <c r="K84" s="432"/>
      <c r="L84" s="103"/>
      <c r="M84" s="102"/>
      <c r="N84" s="103"/>
      <c r="O84" s="309"/>
      <c r="P84" s="103"/>
    </row>
    <row r="85" spans="1:16" ht="19.5" customHeight="1">
      <c r="A85" s="313"/>
      <c r="B85" s="314"/>
      <c r="C85" s="101"/>
      <c r="D85" s="102"/>
      <c r="E85" s="432"/>
      <c r="F85" s="103"/>
      <c r="G85" s="424"/>
      <c r="H85" s="314"/>
      <c r="I85" s="101"/>
      <c r="J85" s="102"/>
      <c r="K85" s="432"/>
      <c r="L85" s="103"/>
      <c r="M85" s="102"/>
      <c r="N85" s="103"/>
      <c r="O85" s="309"/>
      <c r="P85" s="103"/>
    </row>
    <row r="86" spans="1:16" ht="19.5" customHeight="1">
      <c r="A86" s="313"/>
      <c r="B86" s="314"/>
      <c r="C86" s="101"/>
      <c r="D86" s="102"/>
      <c r="E86" s="432"/>
      <c r="F86" s="103"/>
      <c r="G86" s="424"/>
      <c r="H86" s="314"/>
      <c r="I86" s="101"/>
      <c r="J86" s="102"/>
      <c r="K86" s="432"/>
      <c r="L86" s="103"/>
      <c r="M86" s="102"/>
      <c r="N86" s="103"/>
      <c r="O86" s="309"/>
      <c r="P86" s="103"/>
    </row>
    <row r="87" spans="1:16" ht="19.5" customHeight="1" thickBot="1">
      <c r="A87" s="313"/>
      <c r="B87" s="315"/>
      <c r="C87" s="240"/>
      <c r="D87" s="312"/>
      <c r="E87" s="435"/>
      <c r="F87" s="436"/>
      <c r="G87" s="425"/>
      <c r="H87" s="315"/>
      <c r="I87" s="240"/>
      <c r="J87" s="312"/>
      <c r="K87" s="435"/>
      <c r="L87" s="436"/>
      <c r="M87" s="102"/>
      <c r="N87" s="103"/>
      <c r="O87" s="309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2020-07-15T09:13:13Z</cp:lastPrinted>
  <dcterms:created xsi:type="dcterms:W3CDTF">1998-01-18T23:10:02Z</dcterms:created>
  <dcterms:modified xsi:type="dcterms:W3CDTF">2020-09-03T23:46:54Z</dcterms:modified>
  <cp:category>Forms</cp:category>
  <cp:version/>
  <cp:contentType/>
  <cp:contentStatus/>
</cp:coreProperties>
</file>